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AED" lockStructure="1"/>
  <bookViews>
    <workbookView xWindow="240" yWindow="30" windowWidth="7815" windowHeight="3825" activeTab="1"/>
  </bookViews>
  <sheets>
    <sheet name="Instructions" sheetId="3" r:id="rId1"/>
    <sheet name="R-value &amp; CR-value calculator" sheetId="4" r:id="rId2"/>
    <sheet name="CR calculation sheet" sheetId="1" state="hidden" r:id="rId3"/>
    <sheet name="Data Base" sheetId="2" state="hidden" r:id="rId4"/>
  </sheets>
  <definedNames>
    <definedName name="Sand_cement_mixture___painted">'Data Base'!$A$3:$D$7</definedName>
  </definedNames>
  <calcPr calcId="145621"/>
</workbook>
</file>

<file path=xl/calcChain.xml><?xml version="1.0" encoding="utf-8"?>
<calcChain xmlns="http://schemas.openxmlformats.org/spreadsheetml/2006/main">
  <c r="F44" i="1" l="1"/>
  <c r="I57" i="1" l="1"/>
  <c r="H57" i="1"/>
  <c r="H18" i="1"/>
  <c r="H17" i="1"/>
  <c r="H36" i="1" s="1"/>
  <c r="H54" i="1" s="1"/>
  <c r="H16" i="1"/>
  <c r="H15" i="1"/>
  <c r="H14" i="1"/>
  <c r="I31" i="1"/>
  <c r="I49" i="1" s="1"/>
  <c r="I29" i="1"/>
  <c r="I47" i="1" s="1"/>
  <c r="I27" i="1"/>
  <c r="I45" i="1" s="1"/>
  <c r="F60" i="1"/>
  <c r="F56" i="1"/>
  <c r="F52" i="1"/>
  <c r="F48" i="1"/>
  <c r="F40" i="1"/>
  <c r="F36" i="1"/>
  <c r="F32" i="1"/>
  <c r="M11" i="1" s="1"/>
  <c r="F28" i="1"/>
  <c r="M10" i="1" s="1"/>
  <c r="M47" i="1" s="1"/>
  <c r="F24" i="1"/>
  <c r="M9" i="1" s="1"/>
  <c r="F20" i="1"/>
  <c r="M8" i="1" s="1"/>
  <c r="M45" i="1" s="1"/>
  <c r="F16" i="1"/>
  <c r="B7" i="1"/>
  <c r="H37" i="1"/>
  <c r="H55" i="1" s="1"/>
  <c r="H35" i="1"/>
  <c r="H53" i="1" s="1"/>
  <c r="H34" i="1"/>
  <c r="H52" i="1" s="1"/>
  <c r="H33" i="1"/>
  <c r="H51" i="1" s="1"/>
  <c r="H13" i="1"/>
  <c r="H32" i="1" s="1"/>
  <c r="H50" i="1" s="1"/>
  <c r="H12" i="1"/>
  <c r="H31" i="1" s="1"/>
  <c r="H49" i="1" s="1"/>
  <c r="H11" i="1"/>
  <c r="H30" i="1" s="1"/>
  <c r="H48" i="1" s="1"/>
  <c r="H5" i="1"/>
  <c r="H24" i="1" s="1"/>
  <c r="H42" i="1" s="1"/>
  <c r="F12" i="1" l="1"/>
  <c r="M6" i="1" s="1"/>
  <c r="M43" i="1" s="1"/>
  <c r="F8" i="1"/>
  <c r="F4" i="1"/>
  <c r="B59" i="1"/>
  <c r="I18" i="1" s="1"/>
  <c r="B55" i="1"/>
  <c r="B51" i="1"/>
  <c r="I16" i="1" s="1"/>
  <c r="B47" i="1"/>
  <c r="I15" i="1" s="1"/>
  <c r="B43" i="1"/>
  <c r="I14" i="1" s="1"/>
  <c r="I33" i="1" s="1"/>
  <c r="I51" i="1" s="1"/>
  <c r="B39" i="1"/>
  <c r="I13" i="1" s="1"/>
  <c r="I32" i="1" s="1"/>
  <c r="I50" i="1" s="1"/>
  <c r="B35" i="1"/>
  <c r="B31" i="1"/>
  <c r="I11" i="1" s="1"/>
  <c r="I30" i="1" s="1"/>
  <c r="I48" i="1" s="1"/>
  <c r="B27" i="1"/>
  <c r="A3" i="1"/>
  <c r="H4" i="1" s="1"/>
  <c r="H23" i="1" s="1"/>
  <c r="H41" i="1" s="1"/>
  <c r="B23" i="1"/>
  <c r="I9" i="1" s="1"/>
  <c r="I28" i="1" s="1"/>
  <c r="I46" i="1" s="1"/>
  <c r="B19" i="1"/>
  <c r="B15" i="1"/>
  <c r="I7" i="1" s="1"/>
  <c r="I26" i="1" s="1"/>
  <c r="I44" i="1" s="1"/>
  <c r="B11" i="1"/>
  <c r="I6" i="1" s="1"/>
  <c r="I25" i="1" s="1"/>
  <c r="I43" i="1" s="1"/>
  <c r="B3" i="1"/>
  <c r="F6" i="1" s="1"/>
  <c r="N71" i="1"/>
  <c r="N70" i="1"/>
  <c r="N69" i="1"/>
  <c r="N68" i="1"/>
  <c r="N67" i="1"/>
  <c r="I5" i="1"/>
  <c r="I24" i="1" s="1"/>
  <c r="I42" i="1" s="1"/>
  <c r="M19" i="1"/>
  <c r="M3" i="1"/>
  <c r="H10" i="1"/>
  <c r="H29" i="1" s="1"/>
  <c r="H47" i="1" s="1"/>
  <c r="H9" i="1"/>
  <c r="H28" i="1" s="1"/>
  <c r="H46" i="1" s="1"/>
  <c r="H8" i="1"/>
  <c r="H27" i="1" s="1"/>
  <c r="H45" i="1" s="1"/>
  <c r="H7" i="1"/>
  <c r="H26" i="1" s="1"/>
  <c r="H44" i="1" s="1"/>
  <c r="H6" i="1"/>
  <c r="H25" i="1" s="1"/>
  <c r="H43" i="1" s="1"/>
  <c r="M4" i="1" l="1"/>
  <c r="F3" i="1"/>
  <c r="I4" i="1"/>
  <c r="I23" i="1" s="1"/>
  <c r="I41" i="1" s="1"/>
  <c r="F5" i="1"/>
  <c r="F55" i="1"/>
  <c r="I17" i="1"/>
  <c r="I36" i="1" s="1"/>
  <c r="I54" i="1" s="1"/>
  <c r="I37" i="1"/>
  <c r="I55" i="1" s="1"/>
  <c r="F58" i="1"/>
  <c r="M17" i="1" s="1"/>
  <c r="F57" i="1"/>
  <c r="F62" i="1"/>
  <c r="M18" i="1" s="1"/>
  <c r="F61" i="1"/>
  <c r="F59" i="1"/>
  <c r="M37" i="1" s="1"/>
  <c r="F14" i="1"/>
  <c r="F13" i="1"/>
  <c r="F11" i="1"/>
  <c r="F18" i="1"/>
  <c r="M7" i="1" s="1"/>
  <c r="F17" i="1"/>
  <c r="F22" i="1"/>
  <c r="F21" i="1"/>
  <c r="F19" i="1"/>
  <c r="F26" i="1"/>
  <c r="F25" i="1"/>
  <c r="F23" i="1"/>
  <c r="F30" i="1"/>
  <c r="F29" i="1"/>
  <c r="F27" i="1"/>
  <c r="F34" i="1"/>
  <c r="F33" i="1"/>
  <c r="F31" i="1"/>
  <c r="F38" i="1"/>
  <c r="F37" i="1"/>
  <c r="F35" i="1"/>
  <c r="M12" i="1" s="1"/>
  <c r="M49" i="1" s="1"/>
  <c r="F42" i="1"/>
  <c r="M13" i="1" s="1"/>
  <c r="F41" i="1"/>
  <c r="F39" i="1"/>
  <c r="F46" i="1"/>
  <c r="M14" i="1" s="1"/>
  <c r="F45" i="1"/>
  <c r="F43" i="1"/>
  <c r="I35" i="1"/>
  <c r="I53" i="1" s="1"/>
  <c r="F50" i="1"/>
  <c r="F49" i="1"/>
  <c r="F47" i="1"/>
  <c r="M15" i="1" s="1"/>
  <c r="M52" i="1" s="1"/>
  <c r="F54" i="1"/>
  <c r="M16" i="1" s="1"/>
  <c r="F53" i="1"/>
  <c r="F51" i="1"/>
  <c r="F10" i="1"/>
  <c r="M5" i="1" s="1"/>
  <c r="F9" i="1"/>
  <c r="F7" i="1"/>
  <c r="F15" i="1"/>
  <c r="M26" i="1" s="1"/>
  <c r="M32" i="1" l="1"/>
  <c r="M50" i="1" s="1"/>
  <c r="M28" i="1"/>
  <c r="M46" i="1" s="1"/>
  <c r="M24" i="1"/>
  <c r="M42" i="1" s="1"/>
  <c r="M30" i="1"/>
  <c r="M48" i="1" s="1"/>
  <c r="M35" i="1"/>
  <c r="M53" i="1" s="1"/>
  <c r="M36" i="1"/>
  <c r="M54" i="1" s="1"/>
  <c r="M23" i="1"/>
  <c r="M41" i="1" s="1"/>
  <c r="M33" i="1"/>
  <c r="M51" i="1" s="1"/>
  <c r="M44" i="1"/>
  <c r="I34" i="1"/>
  <c r="I52" i="1" s="1"/>
  <c r="M55" i="1"/>
  <c r="M38" i="1" l="1"/>
  <c r="M20" i="1"/>
  <c r="J14" i="4" s="1"/>
  <c r="M61" i="1" l="1"/>
  <c r="J18" i="4" s="1"/>
  <c r="N37" i="1"/>
  <c r="J16" i="4"/>
  <c r="N19" i="1"/>
  <c r="N18" i="1"/>
  <c r="N17" i="1"/>
  <c r="N16" i="1"/>
  <c r="N15" i="1"/>
  <c r="N14" i="1"/>
  <c r="N13" i="1"/>
  <c r="N12" i="1"/>
  <c r="N11" i="1"/>
  <c r="N10" i="1"/>
  <c r="N9" i="1"/>
  <c r="N8" i="1"/>
  <c r="N7" i="1"/>
  <c r="N6" i="1"/>
  <c r="N5" i="1"/>
  <c r="N4" i="1"/>
  <c r="N34" i="1"/>
  <c r="N31" i="1"/>
  <c r="N29" i="1"/>
  <c r="N27" i="1"/>
  <c r="N25" i="1"/>
  <c r="N24" i="1"/>
  <c r="N35" i="1"/>
  <c r="N33" i="1"/>
  <c r="N32" i="1"/>
  <c r="N30" i="1"/>
  <c r="N28" i="1"/>
  <c r="N23" i="1"/>
  <c r="N36" i="1"/>
  <c r="N26" i="1"/>
  <c r="N45" i="1"/>
  <c r="N47" i="1"/>
  <c r="N49" i="1"/>
  <c r="N51" i="1"/>
  <c r="N52" i="1"/>
  <c r="N53" i="1"/>
  <c r="N54" i="1"/>
  <c r="N55" i="1"/>
  <c r="N50" i="1"/>
  <c r="N48" i="1"/>
  <c r="N46" i="1"/>
  <c r="N41" i="1"/>
  <c r="N44" i="1"/>
  <c r="N43" i="1"/>
  <c r="N42" i="1"/>
  <c r="N3" i="1"/>
  <c r="N38" i="1" l="1"/>
  <c r="N20" i="1"/>
</calcChain>
</file>

<file path=xl/sharedStrings.xml><?xml version="1.0" encoding="utf-8"?>
<sst xmlns="http://schemas.openxmlformats.org/spreadsheetml/2006/main" count="605" uniqueCount="243">
  <si>
    <t>Data Input</t>
  </si>
  <si>
    <t>Variable</t>
  </si>
  <si>
    <t>Value</t>
  </si>
  <si>
    <t>Layer</t>
  </si>
  <si>
    <t>Material</t>
  </si>
  <si>
    <t xml:space="preserve">Plaster </t>
  </si>
  <si>
    <t>Plaster Cement</t>
  </si>
  <si>
    <t>Density</t>
  </si>
  <si>
    <t>Unit</t>
  </si>
  <si>
    <t>Symbol</t>
  </si>
  <si>
    <r>
      <t>δ</t>
    </r>
    <r>
      <rPr>
        <vertAlign val="subscript"/>
        <sz val="10"/>
        <rFont val="Arial"/>
        <family val="2"/>
      </rPr>
      <t>p</t>
    </r>
  </si>
  <si>
    <t>Thickness</t>
  </si>
  <si>
    <t>m</t>
  </si>
  <si>
    <t>Specific Heat</t>
  </si>
  <si>
    <t>kJ/kgK</t>
  </si>
  <si>
    <r>
      <t>s</t>
    </r>
    <r>
      <rPr>
        <vertAlign val="subscript"/>
        <sz val="10"/>
        <rFont val="Arial"/>
        <family val="2"/>
      </rPr>
      <t>p</t>
    </r>
  </si>
  <si>
    <t>Thermal Conductivity</t>
  </si>
  <si>
    <t>W/mK</t>
  </si>
  <si>
    <r>
      <t>k</t>
    </r>
    <r>
      <rPr>
        <vertAlign val="subscript"/>
        <sz val="10"/>
        <rFont val="Arial"/>
        <family val="2"/>
      </rPr>
      <t>p</t>
    </r>
  </si>
  <si>
    <t>Outside surface Co-eff.</t>
  </si>
  <si>
    <t>Inside surface Co-eff.</t>
  </si>
  <si>
    <r>
      <t>h</t>
    </r>
    <r>
      <rPr>
        <vertAlign val="subscript"/>
        <sz val="10"/>
        <rFont val="Arial"/>
        <family val="2"/>
      </rPr>
      <t>o</t>
    </r>
  </si>
  <si>
    <r>
      <t>h</t>
    </r>
    <r>
      <rPr>
        <vertAlign val="subscript"/>
        <sz val="10"/>
        <rFont val="Arial"/>
        <family val="2"/>
      </rPr>
      <t>i</t>
    </r>
  </si>
  <si>
    <t>Thermal Property</t>
  </si>
  <si>
    <t>R - value</t>
  </si>
  <si>
    <r>
      <t>k</t>
    </r>
    <r>
      <rPr>
        <vertAlign val="subscript"/>
        <sz val="10"/>
        <rFont val="Arial"/>
        <family val="2"/>
      </rPr>
      <t>os</t>
    </r>
  </si>
  <si>
    <r>
      <t>δ</t>
    </r>
    <r>
      <rPr>
        <vertAlign val="subscript"/>
        <sz val="10"/>
        <rFont val="Arial"/>
        <family val="2"/>
      </rPr>
      <t>os</t>
    </r>
  </si>
  <si>
    <r>
      <t>s</t>
    </r>
    <r>
      <rPr>
        <vertAlign val="subscript"/>
        <sz val="10"/>
        <rFont val="Arial"/>
        <family val="2"/>
      </rPr>
      <t>os</t>
    </r>
  </si>
  <si>
    <r>
      <t>δ</t>
    </r>
    <r>
      <rPr>
        <vertAlign val="subscript"/>
        <sz val="10"/>
        <rFont val="Arial"/>
        <family val="2"/>
      </rPr>
      <t>i</t>
    </r>
  </si>
  <si>
    <r>
      <t>s</t>
    </r>
    <r>
      <rPr>
        <vertAlign val="subscript"/>
        <sz val="10"/>
        <rFont val="Arial"/>
        <family val="2"/>
      </rPr>
      <t>i</t>
    </r>
  </si>
  <si>
    <r>
      <t>k</t>
    </r>
    <r>
      <rPr>
        <vertAlign val="subscript"/>
        <sz val="10"/>
        <rFont val="Arial"/>
        <family val="2"/>
      </rPr>
      <t>i</t>
    </r>
  </si>
  <si>
    <r>
      <t>δ</t>
    </r>
    <r>
      <rPr>
        <vertAlign val="subscript"/>
        <sz val="10"/>
        <rFont val="Arial"/>
        <family val="2"/>
      </rPr>
      <t>is</t>
    </r>
  </si>
  <si>
    <r>
      <t>s</t>
    </r>
    <r>
      <rPr>
        <vertAlign val="subscript"/>
        <sz val="10"/>
        <rFont val="Arial"/>
        <family val="2"/>
      </rPr>
      <t>is</t>
    </r>
  </si>
  <si>
    <r>
      <t>k</t>
    </r>
    <r>
      <rPr>
        <vertAlign val="subscript"/>
        <sz val="10"/>
        <rFont val="Arial"/>
        <family val="2"/>
      </rPr>
      <t>is</t>
    </r>
  </si>
  <si>
    <t>Wall</t>
  </si>
  <si>
    <t>All</t>
  </si>
  <si>
    <t>%</t>
  </si>
  <si>
    <t>Calculations of Thermal Resistance</t>
  </si>
  <si>
    <t>Calculations of Thermal Capacity</t>
  </si>
  <si>
    <t>Capacity</t>
  </si>
  <si>
    <r>
      <t>m</t>
    </r>
    <r>
      <rPr>
        <vertAlign val="superscript"/>
        <sz val="8"/>
        <rFont val="Arial"/>
        <family val="2"/>
      </rPr>
      <t>2</t>
    </r>
    <r>
      <rPr>
        <sz val="8"/>
        <rFont val="Arial"/>
        <family val="2"/>
      </rPr>
      <t>K/W</t>
    </r>
  </si>
  <si>
    <r>
      <t>kJ/m</t>
    </r>
    <r>
      <rPr>
        <vertAlign val="superscript"/>
        <sz val="8"/>
        <rFont val="Arial"/>
        <family val="2"/>
      </rPr>
      <t>2</t>
    </r>
    <r>
      <rPr>
        <sz val="8"/>
        <rFont val="Arial"/>
        <family val="2"/>
      </rPr>
      <t>K</t>
    </r>
  </si>
  <si>
    <r>
      <t>kg/m</t>
    </r>
    <r>
      <rPr>
        <vertAlign val="superscript"/>
        <sz val="8"/>
        <rFont val="Arial"/>
        <family val="2"/>
      </rPr>
      <t>3</t>
    </r>
  </si>
  <si>
    <r>
      <t>W/m</t>
    </r>
    <r>
      <rPr>
        <vertAlign val="superscript"/>
        <sz val="8"/>
        <rFont val="Arial"/>
        <family val="2"/>
      </rPr>
      <t>2</t>
    </r>
    <r>
      <rPr>
        <sz val="8"/>
        <rFont val="Arial"/>
        <family val="2"/>
      </rPr>
      <t>K</t>
    </r>
  </si>
  <si>
    <t xml:space="preserve"> </t>
  </si>
  <si>
    <t>Outside Insulation</t>
  </si>
  <si>
    <t>Outside air space</t>
  </si>
  <si>
    <t>Outer cavity air space</t>
  </si>
  <si>
    <t>Air void</t>
  </si>
  <si>
    <t>Outside surface resistance</t>
  </si>
  <si>
    <t>Inner surface resistance</t>
  </si>
  <si>
    <t>Outer emissivity</t>
  </si>
  <si>
    <t>Mean temperature</t>
  </si>
  <si>
    <t>Inner emissivity</t>
  </si>
  <si>
    <t>C</t>
  </si>
  <si>
    <r>
      <t>ε</t>
    </r>
    <r>
      <rPr>
        <vertAlign val="subscript"/>
        <sz val="10"/>
        <rFont val="Calibri"/>
        <family val="2"/>
      </rPr>
      <t>o</t>
    </r>
  </si>
  <si>
    <r>
      <rPr>
        <sz val="10"/>
        <rFont val="Calibri"/>
        <family val="2"/>
      </rPr>
      <t>θ</t>
    </r>
    <r>
      <rPr>
        <vertAlign val="subscript"/>
        <sz val="10"/>
        <rFont val="Calibri"/>
        <family val="2"/>
      </rPr>
      <t>O</t>
    </r>
  </si>
  <si>
    <r>
      <t>ε</t>
    </r>
    <r>
      <rPr>
        <vertAlign val="subscript"/>
        <sz val="10"/>
        <rFont val="Calibri"/>
        <family val="2"/>
      </rPr>
      <t>i</t>
    </r>
  </si>
  <si>
    <t xml:space="preserve">Inner Plaster </t>
  </si>
  <si>
    <t>TABLE OF BLACK BODY RADIATIVE CO-EFFICIENTS</t>
  </si>
  <si>
    <t>Radiation</t>
  </si>
  <si>
    <r>
      <t>R</t>
    </r>
    <r>
      <rPr>
        <vertAlign val="subscript"/>
        <sz val="10"/>
        <rFont val="Arial"/>
        <family val="2"/>
      </rPr>
      <t>os</t>
    </r>
  </si>
  <si>
    <r>
      <t>R</t>
    </r>
    <r>
      <rPr>
        <vertAlign val="subscript"/>
        <sz val="10"/>
        <rFont val="Arial"/>
        <family val="2"/>
      </rPr>
      <t>o</t>
    </r>
    <r>
      <rPr>
        <vertAlign val="subscript"/>
        <sz val="10"/>
        <rFont val="Arial"/>
        <family val="2"/>
      </rPr>
      <t>p</t>
    </r>
  </si>
  <si>
    <r>
      <t>R</t>
    </r>
    <r>
      <rPr>
        <vertAlign val="subscript"/>
        <sz val="10"/>
        <rFont val="Arial"/>
        <family val="2"/>
      </rPr>
      <t>io</t>
    </r>
  </si>
  <si>
    <r>
      <t>R</t>
    </r>
    <r>
      <rPr>
        <vertAlign val="subscript"/>
        <sz val="10"/>
        <rFont val="Arial"/>
        <family val="2"/>
      </rPr>
      <t>ao</t>
    </r>
  </si>
  <si>
    <r>
      <t>R</t>
    </r>
    <r>
      <rPr>
        <vertAlign val="subscript"/>
        <sz val="10"/>
        <rFont val="Arial"/>
        <family val="2"/>
      </rPr>
      <t>os</t>
    </r>
  </si>
  <si>
    <r>
      <t>R</t>
    </r>
    <r>
      <rPr>
        <vertAlign val="subscript"/>
        <sz val="10"/>
        <rFont val="Arial"/>
        <family val="2"/>
      </rPr>
      <t>oac</t>
    </r>
  </si>
  <si>
    <r>
      <t>R</t>
    </r>
    <r>
      <rPr>
        <vertAlign val="subscript"/>
        <sz val="10"/>
        <rFont val="Arial"/>
        <family val="2"/>
      </rPr>
      <t>ic</t>
    </r>
  </si>
  <si>
    <r>
      <t>R</t>
    </r>
    <r>
      <rPr>
        <vertAlign val="subscript"/>
        <sz val="10"/>
        <rFont val="Arial"/>
        <family val="2"/>
      </rPr>
      <t>iac</t>
    </r>
  </si>
  <si>
    <r>
      <t>R</t>
    </r>
    <r>
      <rPr>
        <vertAlign val="subscript"/>
        <sz val="10"/>
        <rFont val="Arial"/>
        <family val="2"/>
      </rPr>
      <t>is</t>
    </r>
  </si>
  <si>
    <r>
      <t>R</t>
    </r>
    <r>
      <rPr>
        <vertAlign val="subscript"/>
        <sz val="10"/>
        <rFont val="Arial"/>
        <family val="2"/>
      </rPr>
      <t>ias</t>
    </r>
  </si>
  <si>
    <r>
      <t>R</t>
    </r>
    <r>
      <rPr>
        <vertAlign val="subscript"/>
        <sz val="10"/>
        <rFont val="Arial"/>
        <family val="2"/>
      </rPr>
      <t>ii</t>
    </r>
  </si>
  <si>
    <r>
      <t>R</t>
    </r>
    <r>
      <rPr>
        <vertAlign val="subscript"/>
        <sz val="10"/>
        <rFont val="Arial"/>
        <family val="2"/>
      </rPr>
      <t>i</t>
    </r>
    <r>
      <rPr>
        <vertAlign val="subscript"/>
        <sz val="10"/>
        <rFont val="Arial"/>
        <family val="2"/>
      </rPr>
      <t>p</t>
    </r>
  </si>
  <si>
    <r>
      <t>R</t>
    </r>
    <r>
      <rPr>
        <vertAlign val="subscript"/>
        <sz val="10"/>
        <rFont val="Arial"/>
        <family val="2"/>
      </rPr>
      <t>w</t>
    </r>
  </si>
  <si>
    <r>
      <t>C</t>
    </r>
    <r>
      <rPr>
        <vertAlign val="subscript"/>
        <sz val="10"/>
        <rFont val="Arial"/>
        <family val="2"/>
      </rPr>
      <t>w</t>
    </r>
  </si>
  <si>
    <t>Expressing the C*R product as hours</t>
  </si>
  <si>
    <t>CR Product (hours)</t>
  </si>
  <si>
    <t>Solid                        39          326       0.44    139</t>
  </si>
  <si>
    <t>50mm air                  58         326        0.64    149</t>
  </si>
  <si>
    <t>R=0.5                       88         326        0.98    157</t>
  </si>
  <si>
    <t>R=1                        130         327        1.44    162</t>
  </si>
  <si>
    <t>This sheet</t>
  </si>
  <si>
    <r>
      <t>C</t>
    </r>
    <r>
      <rPr>
        <vertAlign val="subscript"/>
        <sz val="10"/>
        <rFont val="Arial"/>
        <family val="2"/>
      </rPr>
      <t>a</t>
    </r>
    <r>
      <rPr>
        <sz val="10"/>
        <rFont val="Arial"/>
        <family val="2"/>
      </rPr>
      <t>R</t>
    </r>
  </si>
  <si>
    <t>C*R Product</t>
  </si>
  <si>
    <t>                            CR Hrs        C        R       ATC</t>
  </si>
  <si>
    <t>R</t>
  </si>
  <si>
    <t>CR (Hours)</t>
  </si>
  <si>
    <t>R=1 ext. solid wall   130          327       1.44    270</t>
  </si>
  <si>
    <t>Calculator for R-value and CR-value for walls</t>
  </si>
  <si>
    <t>Building elements, particularly those in the shell of a structure give protection from the outside environment, and from extremes of heat and cold. The measures of how effectively the shell of a building maintains an equable temperature for the benefit of occupants is in part via the thermal resistance of the shell.</t>
  </si>
  <si>
    <t xml:space="preserve"> Where: </t>
  </si>
  <si>
    <t>hi</t>
  </si>
  <si>
    <t>ho</t>
  </si>
  <si>
    <r>
      <t>a</t>
    </r>
    <r>
      <rPr>
        <vertAlign val="subscript"/>
        <sz val="10"/>
        <rFont val="Arial"/>
        <family val="2"/>
      </rPr>
      <t>1</t>
    </r>
    <r>
      <rPr>
        <sz val="10"/>
        <rFont val="Arial"/>
        <family val="2"/>
      </rPr>
      <t>…a</t>
    </r>
    <r>
      <rPr>
        <vertAlign val="subscript"/>
        <sz val="10"/>
        <rFont val="Arial"/>
        <family val="2"/>
      </rPr>
      <t>n</t>
    </r>
  </si>
  <si>
    <r>
      <t>d</t>
    </r>
    <r>
      <rPr>
        <vertAlign val="subscript"/>
        <sz val="10"/>
        <rFont val="Arial"/>
        <family val="2"/>
      </rPr>
      <t>1</t>
    </r>
    <r>
      <rPr>
        <sz val="10"/>
        <rFont val="Arial"/>
        <family val="2"/>
      </rPr>
      <t>...d</t>
    </r>
    <r>
      <rPr>
        <vertAlign val="subscript"/>
        <sz val="10"/>
        <rFont val="Arial"/>
        <family val="2"/>
      </rPr>
      <t>n</t>
    </r>
  </si>
  <si>
    <t>= thickness of each successive layer of materials</t>
  </si>
  <si>
    <r>
      <t>k</t>
    </r>
    <r>
      <rPr>
        <vertAlign val="subscript"/>
        <sz val="10"/>
        <rFont val="Arial"/>
        <family val="2"/>
      </rPr>
      <t>1</t>
    </r>
    <r>
      <rPr>
        <sz val="10"/>
        <rFont val="Arial"/>
      </rPr>
      <t xml:space="preserve"> ...k</t>
    </r>
    <r>
      <rPr>
        <vertAlign val="subscript"/>
        <sz val="10"/>
        <rFont val="Arial"/>
        <family val="2"/>
      </rPr>
      <t>n</t>
    </r>
  </si>
  <si>
    <t>Then if:</t>
  </si>
  <si>
    <r>
      <t>d</t>
    </r>
    <r>
      <rPr>
        <vertAlign val="subscript"/>
        <sz val="10"/>
        <rFont val="Arial"/>
        <family val="2"/>
      </rPr>
      <t>1</t>
    </r>
  </si>
  <si>
    <t>= 0,114 m for a single course of brick</t>
  </si>
  <si>
    <t>This is achieved using equation:</t>
  </si>
  <si>
    <t>Then:</t>
  </si>
  <si>
    <t>R =</t>
  </si>
  <si>
    <r>
      <t>20 W/m</t>
    </r>
    <r>
      <rPr>
        <vertAlign val="superscript"/>
        <sz val="10"/>
        <rFont val="Arial"/>
        <family val="2"/>
      </rPr>
      <t>2</t>
    </r>
    <r>
      <rPr>
        <sz val="10"/>
        <rFont val="Arial"/>
      </rPr>
      <t>K</t>
    </r>
  </si>
  <si>
    <t>= thermal conductivity of n successive layers or different materials comprising the element (W/mK)</t>
  </si>
  <si>
    <r>
      <t>k</t>
    </r>
    <r>
      <rPr>
        <vertAlign val="subscript"/>
        <sz val="10"/>
        <rFont val="Arial"/>
        <family val="2"/>
      </rPr>
      <t>1</t>
    </r>
  </si>
  <si>
    <t>= 0,82 W/mK  for brick work</t>
  </si>
  <si>
    <r>
      <t xml:space="preserve">   =   0,60 m</t>
    </r>
    <r>
      <rPr>
        <vertAlign val="superscript"/>
        <sz val="10"/>
        <rFont val="Arial"/>
        <family val="2"/>
      </rPr>
      <t>2</t>
    </r>
    <r>
      <rPr>
        <sz val="10"/>
        <rFont val="Arial"/>
        <family val="2"/>
      </rPr>
      <t>K/W</t>
    </r>
  </si>
  <si>
    <r>
      <t>9,4 W/m</t>
    </r>
    <r>
      <rPr>
        <vertAlign val="superscript"/>
        <sz val="10"/>
        <rFont val="Arial"/>
        <family val="2"/>
      </rPr>
      <t>2</t>
    </r>
    <r>
      <rPr>
        <sz val="10"/>
        <rFont val="Arial"/>
        <family val="2"/>
      </rPr>
      <t>K</t>
    </r>
  </si>
  <si>
    <r>
      <t>6,2 W/m</t>
    </r>
    <r>
      <rPr>
        <vertAlign val="superscript"/>
        <sz val="10"/>
        <rFont val="Arial"/>
        <family val="2"/>
      </rPr>
      <t>2</t>
    </r>
    <r>
      <rPr>
        <sz val="10"/>
        <rFont val="Arial"/>
        <family val="2"/>
      </rPr>
      <t>K</t>
    </r>
  </si>
  <si>
    <t>= coefficient of heat transfer for inner surface of wall,</t>
  </si>
  <si>
    <t>= air-spaces coefficient of heat transfer</t>
  </si>
  <si>
    <t xml:space="preserve">The rate of heat transfer through the element (or wall or layer within a wall) is determined by a combination of factors or variables. These are: The Specific Heat (capacity) of the materials used (c), the size and volume of the element (V), the density (ρ) and hence the mass of material, as well as the accessibility of this thermal capacitance, which is governed by the thermal resistances of the component layers (R) and external surface resistances (h), all contributing to a thermal time constant for the element. </t>
  </si>
  <si>
    <t>∑A</t>
  </si>
  <si>
    <t>Where</t>
  </si>
  <si>
    <t>the volumes of various layers or components of structure (m³)</t>
  </si>
  <si>
    <t>total area of shell (m²)</t>
  </si>
  <si>
    <t>2. Calculation of thermal resistance (R)</t>
  </si>
  <si>
    <t>3. Thermal Capacitance (C )</t>
  </si>
  <si>
    <t>In SANS 204 the heat storing ability of the structure is measured as the CR-value which is described below</t>
  </si>
  <si>
    <t>5. CR-value</t>
  </si>
  <si>
    <t>6. Calculation of thermal capacity</t>
  </si>
  <si>
    <t xml:space="preserve">              ∑A</t>
  </si>
  <si>
    <r>
      <t>C</t>
    </r>
    <r>
      <rPr>
        <vertAlign val="subscript"/>
        <sz val="10"/>
        <rFont val="Arial"/>
        <family val="2"/>
      </rPr>
      <t>1</t>
    </r>
    <r>
      <rPr>
        <sz val="10"/>
        <rFont val="Arial"/>
        <family val="2"/>
      </rPr>
      <t>,..C</t>
    </r>
    <r>
      <rPr>
        <vertAlign val="subscript"/>
        <sz val="10"/>
        <rFont val="Arial"/>
        <family val="2"/>
      </rPr>
      <t>2</t>
    </r>
  </si>
  <si>
    <t>7. Calculation of CR-value in terms of SANS 204</t>
  </si>
  <si>
    <t>CR=</t>
  </si>
  <si>
    <r>
      <t>C</t>
    </r>
    <r>
      <rPr>
        <vertAlign val="subscript"/>
        <sz val="10"/>
        <rFont val="Arial"/>
        <family val="2"/>
      </rPr>
      <t xml:space="preserve">S </t>
    </r>
    <r>
      <rPr>
        <sz val="10"/>
        <rFont val="Arial"/>
        <family val="2"/>
      </rPr>
      <t>=</t>
    </r>
  </si>
  <si>
    <r>
      <t>V</t>
    </r>
    <r>
      <rPr>
        <u/>
        <vertAlign val="subscript"/>
        <sz val="10"/>
        <rFont val="Arial"/>
        <family val="2"/>
      </rPr>
      <t>1</t>
    </r>
    <r>
      <rPr>
        <u/>
        <sz val="10"/>
        <rFont val="Arial"/>
        <family val="2"/>
      </rPr>
      <t>p</t>
    </r>
    <r>
      <rPr>
        <u/>
        <vertAlign val="subscript"/>
        <sz val="10"/>
        <rFont val="Arial"/>
        <family val="2"/>
      </rPr>
      <t>1</t>
    </r>
    <r>
      <rPr>
        <u/>
        <sz val="10"/>
        <rFont val="Arial"/>
        <family val="2"/>
      </rPr>
      <t>c</t>
    </r>
    <r>
      <rPr>
        <u/>
        <vertAlign val="subscript"/>
        <sz val="10"/>
        <rFont val="Arial"/>
        <family val="2"/>
      </rPr>
      <t>1</t>
    </r>
    <r>
      <rPr>
        <u/>
        <sz val="10"/>
        <rFont val="Arial"/>
        <family val="2"/>
      </rPr>
      <t xml:space="preserve">  +  …. V</t>
    </r>
    <r>
      <rPr>
        <u/>
        <vertAlign val="subscript"/>
        <sz val="10"/>
        <rFont val="Arial"/>
        <family val="2"/>
      </rPr>
      <t>n</t>
    </r>
    <r>
      <rPr>
        <u/>
        <sz val="10"/>
        <rFont val="Arial"/>
        <family val="2"/>
      </rPr>
      <t>p</t>
    </r>
    <r>
      <rPr>
        <u/>
        <vertAlign val="subscript"/>
        <sz val="10"/>
        <rFont val="Arial"/>
        <family val="2"/>
      </rPr>
      <t>n</t>
    </r>
    <r>
      <rPr>
        <u/>
        <sz val="10"/>
        <rFont val="Arial"/>
        <family val="2"/>
      </rPr>
      <t>c</t>
    </r>
    <r>
      <rPr>
        <u/>
        <vertAlign val="subscript"/>
        <sz val="10"/>
        <rFont val="Arial"/>
        <family val="2"/>
      </rPr>
      <t xml:space="preserve">n  </t>
    </r>
    <r>
      <rPr>
        <u/>
        <sz val="10"/>
        <rFont val="Arial"/>
        <family val="2"/>
      </rPr>
      <t xml:space="preserve"> kJKm</t>
    </r>
    <r>
      <rPr>
        <u/>
        <vertAlign val="superscript"/>
        <sz val="10"/>
        <rFont val="Arial"/>
        <family val="2"/>
      </rPr>
      <t>-2</t>
    </r>
  </si>
  <si>
    <r>
      <t>V</t>
    </r>
    <r>
      <rPr>
        <vertAlign val="subscript"/>
        <sz val="10"/>
        <rFont val="Arial"/>
        <family val="2"/>
      </rPr>
      <t>1</t>
    </r>
    <r>
      <rPr>
        <sz val="10"/>
        <rFont val="Arial"/>
        <family val="2"/>
      </rPr>
      <t>…V</t>
    </r>
    <r>
      <rPr>
        <vertAlign val="subscript"/>
        <sz val="10"/>
        <rFont val="Arial"/>
        <family val="2"/>
      </rPr>
      <t>n</t>
    </r>
  </si>
  <si>
    <r>
      <t>p</t>
    </r>
    <r>
      <rPr>
        <vertAlign val="subscript"/>
        <sz val="10"/>
        <rFont val="Arial"/>
        <family val="2"/>
      </rPr>
      <t>1,</t>
    </r>
    <r>
      <rPr>
        <sz val="10"/>
        <rFont val="Arial"/>
        <family val="2"/>
      </rPr>
      <t xml:space="preserve"> ..p</t>
    </r>
    <r>
      <rPr>
        <vertAlign val="subscript"/>
        <sz val="10"/>
        <rFont val="Arial"/>
        <family val="2"/>
      </rPr>
      <t>n</t>
    </r>
  </si>
  <si>
    <r>
      <t>mass densities of various components (kg m</t>
    </r>
    <r>
      <rPr>
        <vertAlign val="superscript"/>
        <sz val="10"/>
        <rFont val="Arial"/>
        <family val="2"/>
      </rPr>
      <t>-</t>
    </r>
    <r>
      <rPr>
        <sz val="10"/>
        <rFont val="Arial"/>
        <family val="2"/>
      </rPr>
      <t>³)</t>
    </r>
  </si>
  <si>
    <r>
      <t>specific heats of various components (kJ°C</t>
    </r>
    <r>
      <rPr>
        <vertAlign val="superscript"/>
        <sz val="10"/>
        <rFont val="Arial"/>
        <family val="2"/>
      </rPr>
      <t>-1</t>
    </r>
    <r>
      <rPr>
        <sz val="10"/>
        <rFont val="Arial"/>
        <family val="2"/>
      </rPr>
      <t xml:space="preserve">  kg</t>
    </r>
    <r>
      <rPr>
        <vertAlign val="superscript"/>
        <sz val="10"/>
        <rFont val="Arial"/>
        <family val="2"/>
      </rPr>
      <t>-1</t>
    </r>
    <r>
      <rPr>
        <sz val="10"/>
        <rFont val="Arial"/>
        <family val="2"/>
      </rPr>
      <t>)</t>
    </r>
  </si>
  <si>
    <r>
      <t>(V</t>
    </r>
    <r>
      <rPr>
        <u/>
        <vertAlign val="subscript"/>
        <sz val="10"/>
        <rFont val="Arial"/>
        <family val="2"/>
      </rPr>
      <t>1</t>
    </r>
    <r>
      <rPr>
        <u/>
        <sz val="10"/>
        <rFont val="Arial"/>
        <family val="2"/>
      </rPr>
      <t>p</t>
    </r>
    <r>
      <rPr>
        <u/>
        <vertAlign val="subscript"/>
        <sz val="10"/>
        <rFont val="Arial"/>
        <family val="2"/>
      </rPr>
      <t>1</t>
    </r>
    <r>
      <rPr>
        <u/>
        <sz val="10"/>
        <rFont val="Arial"/>
        <family val="2"/>
      </rPr>
      <t>c</t>
    </r>
    <r>
      <rPr>
        <u/>
        <vertAlign val="subscript"/>
        <sz val="10"/>
        <rFont val="Arial"/>
        <family val="2"/>
      </rPr>
      <t>1</t>
    </r>
    <r>
      <rPr>
        <u/>
        <sz val="10"/>
        <rFont val="Arial"/>
        <family val="2"/>
      </rPr>
      <t xml:space="preserve"> + …. + V</t>
    </r>
    <r>
      <rPr>
        <u/>
        <vertAlign val="subscript"/>
        <sz val="10"/>
        <rFont val="Arial"/>
        <family val="2"/>
      </rPr>
      <t>n</t>
    </r>
    <r>
      <rPr>
        <u/>
        <sz val="10"/>
        <rFont val="Arial"/>
        <family val="2"/>
      </rPr>
      <t>p</t>
    </r>
    <r>
      <rPr>
        <u/>
        <vertAlign val="subscript"/>
        <sz val="10"/>
        <rFont val="Arial"/>
        <family val="2"/>
      </rPr>
      <t>n</t>
    </r>
    <r>
      <rPr>
        <u/>
        <sz val="10"/>
        <rFont val="Arial"/>
        <family val="2"/>
      </rPr>
      <t>c</t>
    </r>
    <r>
      <rPr>
        <u/>
        <vertAlign val="subscript"/>
        <sz val="10"/>
        <rFont val="Arial"/>
        <family val="2"/>
      </rPr>
      <t>n</t>
    </r>
    <r>
      <rPr>
        <u/>
        <sz val="10"/>
        <rFont val="Arial"/>
        <family val="2"/>
      </rPr>
      <t>)</t>
    </r>
  </si>
  <si>
    <t xml:space="preserve">The thermal capacity is the sum of the thermal capacity of the building elements divided by the total area of all the elements </t>
  </si>
  <si>
    <t>The average thermal resistance of the shell is the weighted average of the various R-values of the elements or the inverse of the average U-value of the building shell.</t>
  </si>
  <si>
    <t>Where:</t>
  </si>
  <si>
    <r>
      <t>U</t>
    </r>
    <r>
      <rPr>
        <vertAlign val="subscript"/>
        <sz val="10"/>
        <rFont val="Arial"/>
        <family val="2"/>
      </rPr>
      <t>n</t>
    </r>
  </si>
  <si>
    <t>and</t>
  </si>
  <si>
    <r>
      <t>= 1</t>
    </r>
    <r>
      <rPr>
        <sz val="10"/>
        <rFont val="Arial"/>
        <family val="2"/>
      </rPr>
      <t>/R</t>
    </r>
    <r>
      <rPr>
        <vertAlign val="subscript"/>
        <sz val="10"/>
        <rFont val="Arial"/>
        <family val="2"/>
      </rPr>
      <t>n</t>
    </r>
  </si>
  <si>
    <r>
      <t xml:space="preserve">= </t>
    </r>
    <r>
      <rPr>
        <u/>
        <sz val="10"/>
        <rFont val="Arial"/>
        <family val="2"/>
      </rPr>
      <t>A</t>
    </r>
    <r>
      <rPr>
        <u/>
        <vertAlign val="subscript"/>
        <sz val="10"/>
        <rFont val="Arial"/>
        <family val="2"/>
      </rPr>
      <t xml:space="preserve">1 </t>
    </r>
    <r>
      <rPr>
        <u/>
        <sz val="10"/>
        <rFont val="Arial"/>
        <family val="2"/>
      </rPr>
      <t>x U</t>
    </r>
    <r>
      <rPr>
        <u/>
        <vertAlign val="subscript"/>
        <sz val="10"/>
        <rFont val="Arial"/>
        <family val="2"/>
      </rPr>
      <t>1</t>
    </r>
    <r>
      <rPr>
        <u/>
        <sz val="10"/>
        <rFont val="Arial"/>
        <family val="2"/>
      </rPr>
      <t xml:space="preserve"> + ...A</t>
    </r>
    <r>
      <rPr>
        <u/>
        <vertAlign val="subscript"/>
        <sz val="10"/>
        <rFont val="Arial"/>
        <family val="2"/>
      </rPr>
      <t>n</t>
    </r>
    <r>
      <rPr>
        <u/>
        <sz val="10"/>
        <rFont val="Arial"/>
        <family val="2"/>
      </rPr>
      <t>/R</t>
    </r>
    <r>
      <rPr>
        <u/>
        <vertAlign val="subscript"/>
        <sz val="10"/>
        <rFont val="Arial"/>
        <family val="2"/>
      </rPr>
      <t>n</t>
    </r>
  </si>
  <si>
    <r>
      <t>U</t>
    </r>
    <r>
      <rPr>
        <vertAlign val="subscript"/>
        <sz val="10"/>
        <rFont val="Arial"/>
        <family val="2"/>
      </rPr>
      <t>Average</t>
    </r>
  </si>
  <si>
    <r>
      <t>=1/U</t>
    </r>
    <r>
      <rPr>
        <vertAlign val="subscript"/>
        <sz val="10"/>
        <rFont val="Arial"/>
        <family val="2"/>
      </rPr>
      <t>Average</t>
    </r>
  </si>
  <si>
    <r>
      <t>R</t>
    </r>
    <r>
      <rPr>
        <vertAlign val="subscript"/>
        <sz val="10"/>
        <rFont val="Arial"/>
        <family val="2"/>
      </rPr>
      <t>S</t>
    </r>
  </si>
  <si>
    <t>Outside surface coefficient</t>
  </si>
  <si>
    <t>Outer plaster or rendering</t>
  </si>
  <si>
    <t>Outer thermal insulation</t>
  </si>
  <si>
    <t>Outer masonry or structural element</t>
  </si>
  <si>
    <t>Outer air space</t>
  </si>
  <si>
    <t>Mid-wall thermal insulation</t>
  </si>
  <si>
    <t>Mid-wall masory or structural element</t>
  </si>
  <si>
    <t>Inner wall thermal insulation</t>
  </si>
  <si>
    <t>Inner masonry or structural element</t>
  </si>
  <si>
    <t>Inner liner insulation</t>
  </si>
  <si>
    <t>Inner liner or partitioning</t>
  </si>
  <si>
    <t>Inner plaster or rendering</t>
  </si>
  <si>
    <t>Inner wall air-space</t>
  </si>
  <si>
    <t>Layer thickness</t>
  </si>
  <si>
    <t>Inner surface coefficient</t>
  </si>
  <si>
    <t>Wall elements</t>
  </si>
  <si>
    <t>Polymeric mastic with reinforcement</t>
  </si>
  <si>
    <t>Sand cement mixture - painted</t>
  </si>
  <si>
    <t>Exterior paint or polymeric mastic</t>
  </si>
  <si>
    <t xml:space="preserve">Mineral fibre </t>
  </si>
  <si>
    <t>Extruded polystyrene</t>
  </si>
  <si>
    <t>Phenolic or Polyisocyanate foams</t>
  </si>
  <si>
    <t>Expanded polystyrene</t>
  </si>
  <si>
    <t>Specific heat</t>
  </si>
  <si>
    <t>Thermal conductivity</t>
  </si>
  <si>
    <t>Air spaces</t>
  </si>
  <si>
    <t>Less than 50mm</t>
  </si>
  <si>
    <t>Less than 50mm with foil liners</t>
  </si>
  <si>
    <t>Lightweight brickwork</t>
  </si>
  <si>
    <t>Plasters or rendering</t>
  </si>
  <si>
    <t>Thermal insulation</t>
  </si>
  <si>
    <t>Materials &amp; elements data base</t>
  </si>
  <si>
    <t>Brickwork &amp; structural elements</t>
  </si>
  <si>
    <t>Concrete</t>
  </si>
  <si>
    <t>Internal liners</t>
  </si>
  <si>
    <t>Orientated strand board</t>
  </si>
  <si>
    <t>Plasterboard</t>
  </si>
  <si>
    <t>Softboard</t>
  </si>
  <si>
    <t>Heavyweight brickwork &amp; face brick</t>
  </si>
  <si>
    <t>Cement mortar</t>
  </si>
  <si>
    <t>Common bricks</t>
  </si>
  <si>
    <t>None</t>
  </si>
  <si>
    <t>Notes for users:</t>
  </si>
  <si>
    <t>Outside structural element</t>
  </si>
  <si>
    <t>Mid wall structural element</t>
  </si>
  <si>
    <t>Midwall insulation</t>
  </si>
  <si>
    <t>Inner Structural element</t>
  </si>
  <si>
    <t>Mid wall outer air space</t>
  </si>
  <si>
    <t>Mid wall inner air space</t>
  </si>
  <si>
    <t>Outer wall cavity Insulation</t>
  </si>
  <si>
    <t>Inner air cavity</t>
  </si>
  <si>
    <t>Inner insulation liner</t>
  </si>
  <si>
    <t>Inner air-space</t>
  </si>
  <si>
    <t>This model can handle up to 15 wall elements or air-spaces which should be selected below:</t>
  </si>
  <si>
    <t>(Millimeters)</t>
  </si>
  <si>
    <t>?</t>
  </si>
  <si>
    <t>Inner emisivity</t>
  </si>
  <si>
    <t>Air space temperature</t>
  </si>
  <si>
    <t>Inner mid wall cavity</t>
  </si>
  <si>
    <t>Inner liner board</t>
  </si>
  <si>
    <t>m2K/W</t>
  </si>
  <si>
    <t xml:space="preserve">R-value and CR-value calculator </t>
  </si>
  <si>
    <t>4. Calculation of heat storing capacity of a structure</t>
  </si>
  <si>
    <t xml:space="preserve">It is convenient to express the heat-storing capacity of the shell in terms of the building shell area, i.e. external walls as these are generally the major contributors to the total capacity, and are unlikely to be compromised by wall covering as may be the case for the floors of buildings. </t>
  </si>
  <si>
    <t>The calculation of CR-value of the shell of the strucure for the purposes of SANS 204 is simply to multiply the R-value by the C-value and this we refer to as the CR-value.</t>
  </si>
  <si>
    <r>
      <t xml:space="preserve">Theory and explanatory notes:                                                                                            </t>
    </r>
    <r>
      <rPr>
        <i/>
        <sz val="12"/>
        <rFont val="Arial"/>
        <family val="2"/>
      </rPr>
      <t/>
    </r>
  </si>
  <si>
    <t>If you wish to use the R-value or CR-value calculator move to the next tab.</t>
  </si>
  <si>
    <t xml:space="preserve">The internal and external surface heat transfer coefficients are pre-entered </t>
  </si>
  <si>
    <t>Earlier figures</t>
  </si>
  <si>
    <t>R-value for the wall</t>
  </si>
  <si>
    <t>C-value for the wall</t>
  </si>
  <si>
    <t>CR-value for the wall</t>
  </si>
  <si>
    <t>Hours</t>
  </si>
  <si>
    <t>1. Regulatory requirements is South Africa</t>
  </si>
  <si>
    <t>(ii) Masonry walls will comply if they comprise of a double brick construction or through the wall 150mm hollow concrete block which are plastered internally.</t>
  </si>
  <si>
    <r>
      <t>(iii) Other masonry walls should have an R-value which is greater than 0.35m</t>
    </r>
    <r>
      <rPr>
        <vertAlign val="superscript"/>
        <sz val="10"/>
        <rFont val="Arial"/>
        <family val="2"/>
      </rPr>
      <t>2</t>
    </r>
    <r>
      <rPr>
        <sz val="10"/>
        <rFont val="Arial"/>
        <family val="2"/>
      </rPr>
      <t>K/W.</t>
    </r>
  </si>
  <si>
    <r>
      <t>(i) Non-masonry walls should have an R-value of not less than either 1.9 or 2.2m</t>
    </r>
    <r>
      <rPr>
        <vertAlign val="superscript"/>
        <sz val="10"/>
        <rFont val="Arial"/>
        <family val="2"/>
      </rPr>
      <t>2</t>
    </r>
    <r>
      <rPr>
        <sz val="10"/>
        <rFont val="Arial"/>
        <family val="2"/>
      </rPr>
      <t>K/W depending on the geographic location of the structure</t>
    </r>
  </si>
  <si>
    <t>The calculation of the heat-storing capacity of the structure as a whole is complicated by the position of any high mass element relative to any possible insulation which might prevent that mass from accepting heat or giving it up to the internal environment when it is required for comfort. In its simplest form the thermal mass is the product of the volume of an element multiplied by the density of the material times the specific heat of the material, being the amount of heat necessary to change a unit mass of a substance by one degree K in temperature.</t>
  </si>
  <si>
    <t>The factor of 0.2777 is to convert the units from seconds to hours.</t>
  </si>
  <si>
    <t>Cs * Rs* 0.2777</t>
  </si>
  <si>
    <r>
      <t>(A</t>
    </r>
    <r>
      <rPr>
        <vertAlign val="subscript"/>
        <sz val="10"/>
        <rFont val="Arial"/>
        <family val="2"/>
      </rPr>
      <t>1</t>
    </r>
    <r>
      <rPr>
        <sz val="10"/>
        <rFont val="Arial"/>
        <family val="2"/>
      </rPr>
      <t xml:space="preserve">    + …. + A</t>
    </r>
    <r>
      <rPr>
        <vertAlign val="subscript"/>
        <sz val="10"/>
        <rFont val="Arial"/>
        <family val="2"/>
      </rPr>
      <t>n</t>
    </r>
    <r>
      <rPr>
        <sz val="10"/>
        <rFont val="Arial"/>
        <family val="2"/>
      </rPr>
      <t xml:space="preserve"> )</t>
    </r>
  </si>
  <si>
    <t xml:space="preserve">The thermal resistance of walls in many types of building in South Africa are required to be in excess of certain mandatory levels for purposes of the revised National Building Regulations and  SANS 10400XA. </t>
  </si>
  <si>
    <t>In the SANS 204 Energy Efficiency in buildings standard, a performance requirement for walling is set out which ensures a higher level of energy efficiency, amdit is recommended this be used as a basis for the rational design of walls.</t>
  </si>
  <si>
    <t>The thermal resistance of a building element or materials provides that the flow of heat (always from hot to cold temperature) is impeded. This impedance is measured in terms of the total R-value, which is the sum of all the component R-values of the various materials, the inner and outer air surfaces and any airspaces that make up the composite building element.</t>
  </si>
  <si>
    <t>R = The total thermal resistance of the wall</t>
  </si>
  <si>
    <t xml:space="preserve">= coefficient of heat transfer for outer surface of wall </t>
  </si>
  <si>
    <t xml:space="preserve">As daily temperatures fluctuate externally and as the building shell becomes exposed to solar radiation and then outward radiation at night-time, the surface temperature of an external wall will also fluctuate. In winter (heating) conditions the heat of the day can usefully contribute to maintaining internal temperatures in the comfort zone, as some portion of the heat gain is passed through the wall, often with a lag in time in which case this heat arrives at a useful time when the building is being heated. This serves to reduce the overall heating requirement if the building is occupied and heated at night. Similarly in the hot season night-time, walls can create a heat sink which will absorb unwanted heat during the day. This physical property is known as the thermal capacitance (C) </t>
  </si>
  <si>
    <t>For the purposes of SANS204 a table of requirements has been set out in terms of a simplified CR-value for each climatic region of South Africa and for various occupancies. This is the product of the themal capacity and the thermal resistance. The weighting of the elements in terms of their position in the wall relative to the heat source is excluded from the calculation.</t>
  </si>
  <si>
    <t xml:space="preserve">The resultant output is displayed across in the input section </t>
  </si>
  <si>
    <t>Select the material</t>
  </si>
  <si>
    <t>¯</t>
  </si>
  <si>
    <r>
      <t>m</t>
    </r>
    <r>
      <rPr>
        <vertAlign val="superscript"/>
        <sz val="10"/>
        <rFont val="Arial"/>
        <family val="2"/>
      </rPr>
      <t>2</t>
    </r>
    <r>
      <rPr>
        <sz val="10"/>
        <rFont val="Arial"/>
        <family val="2"/>
      </rPr>
      <t>K/W</t>
    </r>
  </si>
  <si>
    <r>
      <t>kJ/m</t>
    </r>
    <r>
      <rPr>
        <vertAlign val="superscript"/>
        <sz val="10"/>
        <rFont val="Arial"/>
        <family val="2"/>
      </rPr>
      <t>2</t>
    </r>
    <r>
      <rPr>
        <sz val="10"/>
        <rFont val="Arial"/>
        <family val="2"/>
      </rPr>
      <t>K</t>
    </r>
  </si>
  <si>
    <t>→</t>
  </si>
  <si>
    <t>Results</t>
  </si>
  <si>
    <t>Inputs</t>
  </si>
  <si>
    <t>First click the yellow box and then a dropddown icon will appear.</t>
  </si>
  <si>
    <r>
      <t>If a layer is not required in the wall leave the selection on "</t>
    </r>
    <r>
      <rPr>
        <b/>
        <sz val="10"/>
        <rFont val="Arial"/>
        <family val="2"/>
      </rPr>
      <t>None"</t>
    </r>
    <r>
      <rPr>
        <sz val="10"/>
        <rFont val="Arial"/>
        <family val="2"/>
      </rPr>
      <t xml:space="preserve"> with zero thickness </t>
    </r>
  </si>
  <si>
    <t>Select the material from the dropdown list of options, then enter the thickness of the material</t>
  </si>
  <si>
    <t>Start at the top - enter layers from outside to inside in the material selection field.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</si>
</sst>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0"/>
      <name val="Arial"/>
    </font>
    <font>
      <sz val="10"/>
      <name val="Arial"/>
    </font>
    <font>
      <sz val="8"/>
      <name val="Arial"/>
      <family val="2"/>
    </font>
    <font>
      <vertAlign val="subscript"/>
      <sz val="10"/>
      <name val="Arial"/>
      <family val="2"/>
    </font>
    <font>
      <vertAlign val="superscript"/>
      <sz val="8"/>
      <name val="Arial"/>
      <family val="2"/>
    </font>
    <font>
      <b/>
      <sz val="10"/>
      <name val="Arial"/>
      <family val="2"/>
    </font>
    <font>
      <b/>
      <sz val="12"/>
      <name val="Arial"/>
      <family val="2"/>
    </font>
    <font>
      <u/>
      <sz val="10"/>
      <name val="Arial"/>
      <family val="2"/>
    </font>
    <font>
      <sz val="10"/>
      <name val="Arial"/>
      <family val="2"/>
    </font>
    <font>
      <u/>
      <sz val="10"/>
      <name val="Arial"/>
      <family val="2"/>
    </font>
    <font>
      <sz val="12"/>
      <name val="Arial Unicode MS"/>
      <family val="2"/>
    </font>
    <font>
      <vertAlign val="subscript"/>
      <sz val="10"/>
      <name val="Calibri"/>
      <family val="2"/>
    </font>
    <font>
      <sz val="10"/>
      <name val="Calibri"/>
      <family val="2"/>
    </font>
    <font>
      <b/>
      <sz val="11"/>
      <name val="Arial"/>
      <family val="2"/>
    </font>
    <font>
      <b/>
      <sz val="14"/>
      <name val="Arial"/>
      <family val="2"/>
    </font>
    <font>
      <sz val="11"/>
      <name val="Arial"/>
      <family val="2"/>
    </font>
    <font>
      <vertAlign val="superscript"/>
      <sz val="10"/>
      <name val="Arial"/>
      <family val="2"/>
    </font>
    <font>
      <i/>
      <sz val="12"/>
      <name val="Arial"/>
      <family val="2"/>
    </font>
    <font>
      <u/>
      <vertAlign val="subscript"/>
      <sz val="10"/>
      <name val="Arial"/>
      <family val="2"/>
    </font>
    <font>
      <u/>
      <vertAlign val="superscript"/>
      <sz val="10"/>
      <name val="Arial"/>
      <family val="2"/>
    </font>
    <font>
      <i/>
      <sz val="11"/>
      <color rgb="FF7F7F7F"/>
      <name val="Calibri"/>
      <family val="2"/>
      <scheme val="minor"/>
    </font>
    <font>
      <sz val="10"/>
      <color theme="0"/>
      <name val="Arial"/>
      <family val="2"/>
    </font>
    <font>
      <sz val="10"/>
      <name val="Symbol"/>
      <family val="1"/>
      <charset val="2"/>
    </font>
    <font>
      <b/>
      <i/>
      <sz val="10"/>
      <name val="Arial"/>
      <family val="2"/>
    </font>
    <font>
      <sz val="18"/>
      <name val="Calibri"/>
      <family val="2"/>
    </font>
    <font>
      <i/>
      <sz val="9"/>
      <color rgb="FF7F7F7F"/>
      <name val="Calibri"/>
      <family val="2"/>
      <scheme val="minor"/>
    </font>
  </fonts>
  <fills count="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C00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193">
    <xf numFmtId="0" fontId="0" fillId="0" borderId="0" xfId="0"/>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0" borderId="0" xfId="0" applyFill="1" applyBorder="1" applyAlignment="1">
      <alignment horizontal="center"/>
    </xf>
    <xf numFmtId="2" fontId="0" fillId="0" borderId="0" xfId="0" applyNumberFormat="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2" fontId="0" fillId="0" borderId="2" xfId="0" applyNumberFormat="1" applyBorder="1" applyAlignment="1">
      <alignment horizontal="center"/>
    </xf>
    <xf numFmtId="0" fontId="0" fillId="0" borderId="6" xfId="0" applyFill="1" applyBorder="1" applyAlignment="1">
      <alignment horizontal="center"/>
    </xf>
    <xf numFmtId="2" fontId="0" fillId="0" borderId="6" xfId="0" applyNumberFormat="1" applyBorder="1" applyAlignment="1">
      <alignment horizontal="center"/>
    </xf>
    <xf numFmtId="9" fontId="0" fillId="0" borderId="13" xfId="1" applyFont="1" applyBorder="1" applyAlignment="1">
      <alignment horizontal="center"/>
    </xf>
    <xf numFmtId="9" fontId="0" fillId="0" borderId="7" xfId="1" applyFont="1" applyBorder="1" applyAlignment="1">
      <alignment horizontal="center"/>
    </xf>
    <xf numFmtId="164" fontId="0" fillId="0" borderId="13" xfId="1" applyNumberFormat="1" applyFont="1" applyBorder="1" applyAlignment="1">
      <alignment horizontal="center"/>
    </xf>
    <xf numFmtId="0" fontId="2" fillId="0" borderId="2" xfId="0" applyFont="1" applyFill="1" applyBorder="1" applyAlignment="1">
      <alignment horizontal="center"/>
    </xf>
    <xf numFmtId="0" fontId="2" fillId="0" borderId="0" xfId="0" applyFont="1" applyFill="1" applyBorder="1" applyAlignment="1">
      <alignment horizontal="center"/>
    </xf>
    <xf numFmtId="0" fontId="2" fillId="0" borderId="6" xfId="0" applyFont="1" applyFill="1" applyBorder="1"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2" fontId="0" fillId="0" borderId="0" xfId="0" applyNumberFormat="1" applyAlignment="1">
      <alignment horizont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8" fillId="0" borderId="6" xfId="0" applyFont="1" applyFill="1" applyBorder="1" applyAlignment="1">
      <alignment horizontal="center"/>
    </xf>
    <xf numFmtId="0" fontId="0" fillId="0" borderId="13" xfId="0" applyBorder="1" applyAlignment="1">
      <alignment horizontal="center"/>
    </xf>
    <xf numFmtId="165" fontId="0" fillId="0" borderId="0" xfId="0" applyNumberFormat="1" applyBorder="1" applyAlignment="1">
      <alignment horizontal="center"/>
    </xf>
    <xf numFmtId="0" fontId="8" fillId="0" borderId="0" xfId="0" applyFont="1"/>
    <xf numFmtId="0" fontId="10" fillId="0" borderId="0" xfId="0" applyFont="1"/>
    <xf numFmtId="2" fontId="8" fillId="0" borderId="0" xfId="0" applyNumberFormat="1" applyFont="1"/>
    <xf numFmtId="0" fontId="0" fillId="0" borderId="5" xfId="0" applyFill="1" applyBorder="1" applyAlignment="1">
      <alignment horizontal="left"/>
    </xf>
    <xf numFmtId="0" fontId="0" fillId="0" borderId="6" xfId="0" applyFill="1" applyBorder="1" applyAlignment="1">
      <alignment horizontal="left"/>
    </xf>
    <xf numFmtId="0" fontId="8" fillId="0" borderId="4" xfId="0" applyFont="1" applyBorder="1" applyAlignment="1">
      <alignment horizontal="left"/>
    </xf>
    <xf numFmtId="0" fontId="0" fillId="0" borderId="0" xfId="0" applyBorder="1"/>
    <xf numFmtId="0" fontId="0" fillId="0" borderId="13" xfId="0" applyBorder="1"/>
    <xf numFmtId="2" fontId="8" fillId="0" borderId="0" xfId="0" applyNumberFormat="1" applyFont="1" applyBorder="1" applyAlignment="1">
      <alignment horizontal="center"/>
    </xf>
    <xf numFmtId="0" fontId="8" fillId="0" borderId="2" xfId="0" applyFont="1" applyBorder="1" applyAlignment="1">
      <alignment horizontal="center"/>
    </xf>
    <xf numFmtId="0" fontId="8" fillId="0" borderId="0" xfId="0" applyFont="1" applyBorder="1" applyAlignment="1">
      <alignment horizontal="center"/>
    </xf>
    <xf numFmtId="164" fontId="0" fillId="0" borderId="0" xfId="0" applyNumberFormat="1"/>
    <xf numFmtId="0" fontId="8" fillId="0" borderId="6" xfId="0" applyFont="1" applyBorder="1" applyAlignment="1">
      <alignment horizontal="center"/>
    </xf>
    <xf numFmtId="0" fontId="12" fillId="0" borderId="3" xfId="0" applyFont="1" applyBorder="1" applyAlignment="1">
      <alignment horizontal="center"/>
    </xf>
    <xf numFmtId="0" fontId="12" fillId="0" borderId="13" xfId="0" applyFont="1" applyBorder="1" applyAlignment="1">
      <alignment horizontal="center"/>
    </xf>
    <xf numFmtId="0" fontId="12" fillId="0" borderId="7" xfId="0" applyFont="1" applyBorder="1" applyAlignment="1">
      <alignment horizontal="center"/>
    </xf>
    <xf numFmtId="0" fontId="8" fillId="0" borderId="16" xfId="0" applyFont="1" applyFill="1" applyBorder="1" applyAlignment="1">
      <alignment horizontal="center"/>
    </xf>
    <xf numFmtId="164" fontId="8" fillId="0" borderId="0" xfId="1" applyNumberFormat="1" applyFont="1" applyFill="1" applyBorder="1" applyAlignment="1">
      <alignment horizontal="center"/>
    </xf>
    <xf numFmtId="0" fontId="7" fillId="0" borderId="0" xfId="0" applyFont="1" applyBorder="1"/>
    <xf numFmtId="0" fontId="9" fillId="0" borderId="0" xfId="0" applyFont="1" applyFill="1" applyBorder="1" applyAlignment="1">
      <alignment horizontal="center"/>
    </xf>
    <xf numFmtId="0" fontId="0" fillId="0" borderId="18" xfId="0" applyFont="1" applyFill="1" applyBorder="1" applyAlignment="1">
      <alignment horizontal="left"/>
    </xf>
    <xf numFmtId="0" fontId="0" fillId="0" borderId="19" xfId="0" applyBorder="1"/>
    <xf numFmtId="0" fontId="0" fillId="0" borderId="20" xfId="0" applyBorder="1"/>
    <xf numFmtId="0" fontId="8" fillId="0" borderId="0" xfId="0" applyFont="1" applyAlignment="1">
      <alignment horizontal="center"/>
    </xf>
    <xf numFmtId="0" fontId="8" fillId="0" borderId="0" xfId="0" applyFont="1" applyAlignment="1">
      <alignment horizontal="left"/>
    </xf>
    <xf numFmtId="0" fontId="0" fillId="0" borderId="0" xfId="0" applyFill="1"/>
    <xf numFmtId="0" fontId="0" fillId="0" borderId="2" xfId="0" applyBorder="1"/>
    <xf numFmtId="0" fontId="10" fillId="0" borderId="4" xfId="0" applyFont="1" applyBorder="1"/>
    <xf numFmtId="0" fontId="0" fillId="0" borderId="1" xfId="0" applyBorder="1"/>
    <xf numFmtId="0" fontId="0" fillId="0" borderId="4" xfId="0" applyBorder="1"/>
    <xf numFmtId="0" fontId="0" fillId="0" borderId="21" xfId="0" applyBorder="1" applyAlignment="1">
      <alignment wrapText="1"/>
    </xf>
    <xf numFmtId="0" fontId="0" fillId="0" borderId="21" xfId="0" applyBorder="1"/>
    <xf numFmtId="0" fontId="0" fillId="0" borderId="22" xfId="0" applyBorder="1"/>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xf numFmtId="0" fontId="0" fillId="0" borderId="27" xfId="0" applyBorder="1"/>
    <xf numFmtId="0" fontId="0" fillId="0" borderId="28" xfId="0" applyBorder="1"/>
    <xf numFmtId="2" fontId="0" fillId="6" borderId="17" xfId="0" applyNumberFormat="1" applyFill="1" applyBorder="1"/>
    <xf numFmtId="0" fontId="13" fillId="0" borderId="18" xfId="0" applyFont="1" applyBorder="1"/>
    <xf numFmtId="0" fontId="8" fillId="0" borderId="1" xfId="0" applyFont="1" applyBorder="1" applyAlignment="1">
      <alignment horizontal="center"/>
    </xf>
    <xf numFmtId="0" fontId="8" fillId="0" borderId="4" xfId="0" applyFont="1" applyBorder="1"/>
    <xf numFmtId="0" fontId="8" fillId="0" borderId="5" xfId="0" applyFont="1" applyBorder="1"/>
    <xf numFmtId="0" fontId="8" fillId="0" borderId="23" xfId="0" applyFont="1" applyBorder="1" applyAlignment="1">
      <alignment horizontal="center"/>
    </xf>
    <xf numFmtId="0" fontId="0" fillId="0" borderId="24" xfId="0" applyBorder="1"/>
    <xf numFmtId="0" fontId="0" fillId="0" borderId="29" xfId="0" applyBorder="1"/>
    <xf numFmtId="2" fontId="0" fillId="6" borderId="24" xfId="0" applyNumberFormat="1" applyFill="1" applyBorder="1"/>
    <xf numFmtId="2" fontId="0" fillId="6" borderId="29" xfId="0" applyNumberFormat="1" applyFill="1" applyBorder="1"/>
    <xf numFmtId="1" fontId="0" fillId="0" borderId="30" xfId="0" applyNumberFormat="1" applyBorder="1"/>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8" fillId="0" borderId="0" xfId="0" applyFont="1" applyAlignment="1">
      <alignment wrapText="1"/>
    </xf>
    <xf numFmtId="0" fontId="6" fillId="0" borderId="0" xfId="0" applyFont="1"/>
    <xf numFmtId="0" fontId="6" fillId="0" borderId="0" xfId="0" applyFont="1" applyAlignment="1">
      <alignment vertical="top"/>
    </xf>
    <xf numFmtId="0" fontId="14" fillId="0" borderId="0" xfId="0" applyFont="1"/>
    <xf numFmtId="0" fontId="8" fillId="0" borderId="0" xfId="0" applyFont="1" applyAlignment="1">
      <alignment vertical="center" wrapText="1"/>
    </xf>
    <xf numFmtId="0" fontId="15" fillId="0" borderId="0" xfId="0" applyFont="1"/>
    <xf numFmtId="0" fontId="15" fillId="0" borderId="0" xfId="0" applyFont="1" applyAlignment="1">
      <alignment vertical="center"/>
    </xf>
    <xf numFmtId="0" fontId="6" fillId="0" borderId="0" xfId="0" applyFont="1" applyAlignment="1">
      <alignment vertical="top" wrapText="1"/>
    </xf>
    <xf numFmtId="0" fontId="8" fillId="0" borderId="0" xfId="0" quotePrefix="1" applyFont="1"/>
    <xf numFmtId="0" fontId="13" fillId="0" borderId="0" xfId="0" applyFont="1" applyAlignment="1">
      <alignment vertical="center"/>
    </xf>
    <xf numFmtId="0" fontId="6" fillId="0" borderId="0" xfId="0" applyFont="1" applyAlignment="1">
      <alignment vertical="center"/>
    </xf>
    <xf numFmtId="0" fontId="0" fillId="0" borderId="0" xfId="0" applyAlignment="1">
      <alignment horizontal="right"/>
    </xf>
    <xf numFmtId="0" fontId="8" fillId="0" borderId="0" xfId="0" applyFont="1" applyAlignment="1">
      <alignment horizontal="right"/>
    </xf>
    <xf numFmtId="0" fontId="15" fillId="0" borderId="0" xfId="0" applyFont="1" applyAlignment="1">
      <alignment horizontal="right"/>
    </xf>
    <xf numFmtId="0" fontId="8" fillId="0" borderId="0" xfId="0" applyFont="1" applyAlignment="1">
      <alignment vertical="center"/>
    </xf>
    <xf numFmtId="0" fontId="8" fillId="0" borderId="0" xfId="0" applyFont="1" applyAlignment="1">
      <alignment horizontal="right" vertical="center"/>
    </xf>
    <xf numFmtId="0" fontId="7" fillId="0" borderId="0" xfId="0" applyFont="1"/>
    <xf numFmtId="0" fontId="7" fillId="0" borderId="0" xfId="0" applyFont="1" applyAlignment="1">
      <alignment vertical="center"/>
    </xf>
    <xf numFmtId="0" fontId="8" fillId="0" borderId="0" xfId="0" quotePrefix="1" applyFont="1" applyAlignment="1">
      <alignment wrapText="1"/>
    </xf>
    <xf numFmtId="0" fontId="8" fillId="0" borderId="0" xfId="0" quotePrefix="1" applyFont="1" applyAlignment="1">
      <alignment horizontal="left"/>
    </xf>
    <xf numFmtId="2" fontId="0" fillId="0" borderId="0" xfId="0" applyNumberFormat="1"/>
    <xf numFmtId="0" fontId="8"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5" fillId="3" borderId="18" xfId="0" applyFont="1" applyFill="1" applyBorder="1" applyAlignment="1">
      <alignment horizontal="center"/>
    </xf>
    <xf numFmtId="0" fontId="5" fillId="3" borderId="19" xfId="0" applyFont="1" applyFill="1" applyBorder="1" applyAlignment="1">
      <alignment horizontal="center"/>
    </xf>
    <xf numFmtId="0" fontId="5" fillId="3" borderId="20" xfId="0" applyFont="1" applyFill="1"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0" fillId="0" borderId="0" xfId="0" applyAlignment="1">
      <alignment horizontal="left"/>
    </xf>
    <xf numFmtId="164" fontId="0" fillId="0" borderId="3" xfId="1" applyNumberFormat="1" applyFont="1" applyBorder="1" applyAlignment="1">
      <alignment horizontal="center"/>
    </xf>
    <xf numFmtId="0" fontId="5" fillId="4" borderId="0"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left"/>
    </xf>
    <xf numFmtId="0" fontId="0" fillId="0" borderId="21" xfId="0" applyBorder="1" applyAlignment="1">
      <alignment horizontal="center"/>
    </xf>
    <xf numFmtId="0" fontId="0" fillId="0" borderId="21" xfId="0" applyFill="1" applyBorder="1" applyAlignment="1">
      <alignment horizontal="center"/>
    </xf>
    <xf numFmtId="0" fontId="0" fillId="0" borderId="21" xfId="0" applyBorder="1" applyAlignment="1">
      <alignment horizontal="center" wrapText="1"/>
    </xf>
    <xf numFmtId="1" fontId="0" fillId="0" borderId="0" xfId="0" applyNumberFormat="1" applyBorder="1" applyAlignment="1">
      <alignment horizontal="center"/>
    </xf>
    <xf numFmtId="0" fontId="0" fillId="0" borderId="4" xfId="0" applyBorder="1" applyAlignment="1">
      <alignment horizontal="left" wrapText="1"/>
    </xf>
    <xf numFmtId="0" fontId="0" fillId="0" borderId="0" xfId="0" applyBorder="1" applyAlignment="1">
      <alignment horizontal="left" wrapText="1"/>
    </xf>
    <xf numFmtId="0" fontId="0" fillId="0" borderId="4" xfId="0" applyFill="1" applyBorder="1" applyAlignment="1">
      <alignment horizontal="left"/>
    </xf>
    <xf numFmtId="0" fontId="0" fillId="0" borderId="27" xfId="0" applyBorder="1" applyAlignment="1">
      <alignment horizontal="center"/>
    </xf>
    <xf numFmtId="0" fontId="0" fillId="0" borderId="31" xfId="0" applyBorder="1" applyAlignment="1">
      <alignment horizontal="center"/>
    </xf>
    <xf numFmtId="0" fontId="0" fillId="0" borderId="32" xfId="0" applyFill="1" applyBorder="1" applyAlignment="1">
      <alignment horizontal="center"/>
    </xf>
    <xf numFmtId="0" fontId="0" fillId="5" borderId="16" xfId="0" applyFill="1" applyBorder="1" applyAlignment="1">
      <alignment horizontal="center"/>
    </xf>
    <xf numFmtId="0" fontId="0" fillId="5" borderId="15" xfId="0" applyFill="1" applyBorder="1" applyAlignment="1">
      <alignment horizontal="center"/>
    </xf>
    <xf numFmtId="0" fontId="0" fillId="5" borderId="14" xfId="0" applyFill="1" applyBorder="1" applyAlignment="1">
      <alignment horizontal="center"/>
    </xf>
    <xf numFmtId="2" fontId="0" fillId="0" borderId="0" xfId="0" applyNumberFormat="1" applyBorder="1" applyAlignment="1">
      <alignment horizontal="center" vertical="center"/>
    </xf>
    <xf numFmtId="0" fontId="0" fillId="0" borderId="18" xfId="0" applyBorder="1" applyAlignment="1">
      <alignment horizontal="left" wrapText="1"/>
    </xf>
    <xf numFmtId="0" fontId="0" fillId="0" borderId="19" xfId="0" applyBorder="1" applyAlignment="1">
      <alignment horizontal="center"/>
    </xf>
    <xf numFmtId="0" fontId="0" fillId="0" borderId="20" xfId="0" applyFill="1" applyBorder="1" applyAlignment="1">
      <alignment horizontal="center"/>
    </xf>
    <xf numFmtId="2" fontId="8" fillId="0" borderId="0" xfId="0" applyNumberFormat="1" applyFont="1" applyAlignment="1">
      <alignment wrapText="1"/>
    </xf>
    <xf numFmtId="0" fontId="0" fillId="0" borderId="0" xfId="0" applyNumberFormat="1" applyBorder="1" applyAlignment="1">
      <alignment horizontal="center"/>
    </xf>
    <xf numFmtId="0" fontId="5" fillId="0" borderId="0" xfId="0" applyFont="1"/>
    <xf numFmtId="0" fontId="8" fillId="0" borderId="0" xfId="0" applyFont="1" applyAlignment="1">
      <alignment vertical="top" wrapText="1"/>
    </xf>
    <xf numFmtId="0" fontId="8" fillId="5" borderId="17" xfId="0" applyFont="1" applyFill="1" applyBorder="1" applyProtection="1"/>
    <xf numFmtId="0" fontId="8" fillId="5" borderId="17" xfId="0" applyFont="1" applyFill="1" applyBorder="1"/>
    <xf numFmtId="0" fontId="0" fillId="5" borderId="0" xfId="0" applyFill="1"/>
    <xf numFmtId="0" fontId="0" fillId="5" borderId="17" xfId="0" applyFill="1" applyBorder="1"/>
    <xf numFmtId="0" fontId="0" fillId="5" borderId="18" xfId="0" applyFill="1" applyBorder="1"/>
    <xf numFmtId="0" fontId="0" fillId="7" borderId="0" xfId="0" applyFill="1"/>
    <xf numFmtId="0" fontId="5" fillId="5" borderId="0" xfId="0" applyFont="1" applyFill="1" applyAlignment="1">
      <alignment vertical="top" wrapText="1"/>
    </xf>
    <xf numFmtId="0" fontId="0" fillId="0" borderId="0" xfId="0" applyFill="1" applyBorder="1"/>
    <xf numFmtId="0" fontId="8" fillId="0" borderId="0" xfId="0" applyFont="1" applyFill="1" applyBorder="1"/>
    <xf numFmtId="0" fontId="0" fillId="7" borderId="34" xfId="0" applyFill="1" applyBorder="1" applyAlignment="1"/>
    <xf numFmtId="0" fontId="8" fillId="5" borderId="18" xfId="0" applyFont="1" applyFill="1" applyBorder="1"/>
    <xf numFmtId="0" fontId="5" fillId="0" borderId="21" xfId="0" applyFont="1" applyBorder="1" applyAlignment="1">
      <alignment wrapText="1"/>
    </xf>
    <xf numFmtId="0" fontId="22" fillId="0" borderId="0" xfId="0" applyFont="1" applyAlignment="1">
      <alignment horizontal="center"/>
    </xf>
    <xf numFmtId="0" fontId="23" fillId="0" borderId="0" xfId="0" applyFont="1"/>
    <xf numFmtId="2" fontId="0" fillId="7" borderId="18" xfId="0" applyNumberFormat="1" applyFill="1" applyBorder="1"/>
    <xf numFmtId="1" fontId="0" fillId="7" borderId="18" xfId="0" applyNumberFormat="1" applyFill="1" applyBorder="1"/>
    <xf numFmtId="0" fontId="8" fillId="7" borderId="20" xfId="0" applyFont="1" applyFill="1" applyBorder="1"/>
    <xf numFmtId="0" fontId="25" fillId="0" borderId="0" xfId="2" applyFont="1" applyAlignment="1">
      <alignment wrapText="1"/>
    </xf>
    <xf numFmtId="0" fontId="5" fillId="7" borderId="22" xfId="0" applyFont="1" applyFill="1" applyBorder="1" applyAlignment="1"/>
    <xf numFmtId="0" fontId="24" fillId="0" borderId="30" xfId="0" applyFont="1" applyBorder="1" applyAlignment="1">
      <alignment horizontal="center" vertical="center"/>
    </xf>
    <xf numFmtId="0" fontId="0" fillId="8" borderId="0" xfId="0" applyFill="1"/>
    <xf numFmtId="0" fontId="21" fillId="8" borderId="17" xfId="0" applyFont="1" applyFill="1" applyBorder="1"/>
    <xf numFmtId="0" fontId="21" fillId="8" borderId="0" xfId="0" applyFont="1" applyFill="1" applyAlignment="1">
      <alignment horizontal="left" indent="1"/>
    </xf>
    <xf numFmtId="0" fontId="8" fillId="5" borderId="0" xfId="0" applyFont="1" applyFill="1" applyAlignment="1">
      <alignment horizontal="left" indent="1"/>
    </xf>
    <xf numFmtId="0" fontId="8" fillId="7" borderId="0" xfId="0" applyFont="1" applyFill="1" applyAlignment="1">
      <alignment horizontal="left" inden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0" fillId="0" borderId="1" xfId="0" applyBorder="1" applyAlignment="1">
      <alignment horizontal="left"/>
    </xf>
    <xf numFmtId="0" fontId="0" fillId="0" borderId="2" xfId="0" applyBorder="1" applyAlignment="1">
      <alignment horizontal="left"/>
    </xf>
    <xf numFmtId="0" fontId="5" fillId="4" borderId="0" xfId="0" applyFont="1" applyFill="1" applyBorder="1" applyAlignment="1">
      <alignment horizontal="center"/>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22" xfId="0" applyFont="1" applyFill="1" applyBorder="1" applyAlignment="1">
      <alignment horizontal="center"/>
    </xf>
    <xf numFmtId="0" fontId="5" fillId="4" borderId="33" xfId="0" applyFont="1" applyFill="1" applyBorder="1" applyAlignment="1">
      <alignment horizontal="center"/>
    </xf>
    <xf numFmtId="0" fontId="5" fillId="4" borderId="34" xfId="0" applyFont="1" applyFill="1" applyBorder="1" applyAlignment="1">
      <alignment horizontal="center"/>
    </xf>
    <xf numFmtId="0" fontId="10" fillId="0" borderId="18" xfId="0" applyFont="1" applyBorder="1" applyAlignment="1"/>
    <xf numFmtId="0" fontId="10" fillId="0" borderId="19" xfId="0" applyFont="1" applyBorder="1" applyAlignment="1"/>
    <xf numFmtId="0" fontId="10" fillId="0" borderId="20" xfId="0" applyFont="1" applyBorder="1" applyAlignment="1"/>
    <xf numFmtId="9" fontId="13" fillId="0" borderId="18" xfId="1" applyFont="1" applyBorder="1" applyAlignment="1">
      <alignment horizontal="center"/>
    </xf>
    <xf numFmtId="0" fontId="0" fillId="0" borderId="19" xfId="0" applyBorder="1" applyAlignment="1"/>
    <xf numFmtId="0" fontId="0" fillId="0" borderId="20" xfId="0" applyBorder="1" applyAlignment="1"/>
    <xf numFmtId="0" fontId="0" fillId="0" borderId="1" xfId="0" applyBorder="1" applyAlignment="1">
      <alignment horizontal="center" vertical="center" wrapText="1"/>
    </xf>
    <xf numFmtId="0" fontId="0" fillId="0" borderId="5" xfId="0" applyBorder="1" applyAlignment="1">
      <alignment horizontal="center" vertical="center" wrapText="1"/>
    </xf>
    <xf numFmtId="0" fontId="5" fillId="5" borderId="18" xfId="0" applyFont="1" applyFill="1" applyBorder="1" applyAlignment="1">
      <alignment horizontal="center"/>
    </xf>
    <xf numFmtId="0" fontId="5" fillId="5" borderId="19" xfId="0" applyFont="1" applyFill="1" applyBorder="1" applyAlignment="1">
      <alignment horizontal="center"/>
    </xf>
    <xf numFmtId="0" fontId="5" fillId="5" borderId="20" xfId="0" applyFont="1" applyFill="1" applyBorder="1" applyAlignment="1">
      <alignment horizontal="center"/>
    </xf>
    <xf numFmtId="0" fontId="5" fillId="0" borderId="0" xfId="0" applyFont="1" applyFill="1" applyBorder="1" applyAlignment="1">
      <alignment horizontal="center"/>
    </xf>
    <xf numFmtId="0" fontId="0" fillId="0" borderId="2" xfId="0" applyBorder="1" applyAlignment="1">
      <alignment horizontal="center" vertical="center" wrapText="1"/>
    </xf>
    <xf numFmtId="0" fontId="0" fillId="0" borderId="6" xfId="0" applyBorder="1" applyAlignment="1">
      <alignment horizontal="center" vertical="center" wrapText="1"/>
    </xf>
  </cellXfs>
  <cellStyles count="3">
    <cellStyle name="Explanatory Text" xfId="2" builtinId="53"/>
    <cellStyle name="Normal" xfId="0" builtinId="0"/>
    <cellStyle name="Percent" xfId="1" builtinId="5"/>
  </cellStyles>
  <dxfs count="0"/>
  <tableStyles count="0" defaultTableStyle="TableStyleMedium9" defaultPivotStyle="PivotStyleLight16"/>
  <colors>
    <mruColors>
      <color rgb="FFFF656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5.jpg@01CCDB30.C947065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1</xdr:col>
      <xdr:colOff>4629150</xdr:colOff>
      <xdr:row>18</xdr:row>
      <xdr:rowOff>47625</xdr:rowOff>
    </xdr:to>
    <xdr:pic>
      <xdr:nvPicPr>
        <xdr:cNvPr id="1101" name="Picture 20"/>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5886450"/>
          <a:ext cx="46291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409575</xdr:colOff>
      <xdr:row>28</xdr:row>
      <xdr:rowOff>85725</xdr:rowOff>
    </xdr:from>
    <xdr:to>
      <xdr:col>1</xdr:col>
      <xdr:colOff>2390775</xdr:colOff>
      <xdr:row>30</xdr:row>
      <xdr:rowOff>123825</xdr:rowOff>
    </xdr:to>
    <xdr:pic>
      <xdr:nvPicPr>
        <xdr:cNvPr id="1102" name="Picture 2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9175" y="8143875"/>
          <a:ext cx="1981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685800</xdr:colOff>
      <xdr:row>5</xdr:row>
      <xdr:rowOff>9525</xdr:rowOff>
    </xdr:from>
    <xdr:to>
      <xdr:col>11</xdr:col>
      <xdr:colOff>0</xdr:colOff>
      <xdr:row>9</xdr:row>
      <xdr:rowOff>133350</xdr:rowOff>
    </xdr:to>
    <xdr:pic>
      <xdr:nvPicPr>
        <xdr:cNvPr id="4" name="Picture 9" descr="Description: cid:image004.jpg@01CB6FB5.0BFAA35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648575" y="885825"/>
          <a:ext cx="16192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66" workbookViewId="0">
      <selection activeCell="B98" sqref="B98"/>
    </sheetView>
  </sheetViews>
  <sheetFormatPr defaultRowHeight="12.75" x14ac:dyDescent="0.2"/>
  <cols>
    <col min="2" max="2" width="73" customWidth="1"/>
  </cols>
  <sheetData>
    <row r="1" spans="2:2" ht="18" x14ac:dyDescent="0.25">
      <c r="B1" s="88" t="s">
        <v>88</v>
      </c>
    </row>
    <row r="3" spans="2:2" ht="26.25" customHeight="1" x14ac:dyDescent="0.2">
      <c r="B3" s="92" t="s">
        <v>208</v>
      </c>
    </row>
    <row r="4" spans="2:2" ht="18.75" customHeight="1" x14ac:dyDescent="0.2">
      <c r="B4" s="148" t="s">
        <v>209</v>
      </c>
    </row>
    <row r="5" spans="2:2" ht="26.25" customHeight="1" x14ac:dyDescent="0.2">
      <c r="B5" s="95" t="s">
        <v>216</v>
      </c>
    </row>
    <row r="6" spans="2:2" ht="38.25" x14ac:dyDescent="0.2">
      <c r="B6" s="85" t="s">
        <v>224</v>
      </c>
    </row>
    <row r="7" spans="2:2" ht="27" x14ac:dyDescent="0.2">
      <c r="B7" s="85" t="s">
        <v>219</v>
      </c>
    </row>
    <row r="8" spans="2:2" ht="25.5" x14ac:dyDescent="0.2">
      <c r="B8" s="85" t="s">
        <v>217</v>
      </c>
    </row>
    <row r="9" spans="2:2" ht="25.5" customHeight="1" x14ac:dyDescent="0.2">
      <c r="B9" s="141" t="s">
        <v>218</v>
      </c>
    </row>
    <row r="10" spans="2:2" ht="38.25" x14ac:dyDescent="0.2">
      <c r="B10" s="85" t="s">
        <v>225</v>
      </c>
    </row>
    <row r="12" spans="2:2" ht="15.75" x14ac:dyDescent="0.2">
      <c r="B12" s="87" t="s">
        <v>117</v>
      </c>
    </row>
    <row r="13" spans="2:2" ht="59.25" customHeight="1" x14ac:dyDescent="0.2">
      <c r="B13" s="89" t="s">
        <v>89</v>
      </c>
    </row>
    <row r="14" spans="2:2" ht="63.75" x14ac:dyDescent="0.2">
      <c r="B14" s="89" t="s">
        <v>226</v>
      </c>
    </row>
    <row r="15" spans="2:2" x14ac:dyDescent="0.2">
      <c r="B15" s="32" t="s">
        <v>100</v>
      </c>
    </row>
    <row r="17" spans="1:5" x14ac:dyDescent="0.2">
      <c r="B17" s="32"/>
    </row>
    <row r="20" spans="1:5" x14ac:dyDescent="0.2">
      <c r="A20" s="96" t="s">
        <v>90</v>
      </c>
      <c r="B20" t="s">
        <v>227</v>
      </c>
    </row>
    <row r="21" spans="1:5" ht="14.25" x14ac:dyDescent="0.2">
      <c r="A21" s="96" t="s">
        <v>91</v>
      </c>
      <c r="B21" s="93" t="s">
        <v>110</v>
      </c>
      <c r="C21" s="32" t="s">
        <v>103</v>
      </c>
    </row>
    <row r="22" spans="1:5" ht="14.25" x14ac:dyDescent="0.2">
      <c r="A22" s="96" t="s">
        <v>92</v>
      </c>
      <c r="B22" s="93" t="s">
        <v>228</v>
      </c>
      <c r="C22" s="32" t="s">
        <v>108</v>
      </c>
    </row>
    <row r="23" spans="1:5" ht="15.75" x14ac:dyDescent="0.3">
      <c r="A23" s="97" t="s">
        <v>93</v>
      </c>
      <c r="B23" s="93" t="s">
        <v>111</v>
      </c>
      <c r="C23" s="32" t="s">
        <v>109</v>
      </c>
    </row>
    <row r="24" spans="1:5" ht="15.75" x14ac:dyDescent="0.3">
      <c r="A24" s="97" t="s">
        <v>94</v>
      </c>
      <c r="B24" s="93" t="s">
        <v>95</v>
      </c>
      <c r="C24" s="32" t="s">
        <v>12</v>
      </c>
    </row>
    <row r="25" spans="1:5" ht="15.75" x14ac:dyDescent="0.3">
      <c r="A25" s="97" t="s">
        <v>96</v>
      </c>
      <c r="B25" s="93" t="s">
        <v>104</v>
      </c>
    </row>
    <row r="26" spans="1:5" x14ac:dyDescent="0.2">
      <c r="A26" s="97" t="s">
        <v>97</v>
      </c>
    </row>
    <row r="27" spans="1:5" ht="15.75" x14ac:dyDescent="0.3">
      <c r="A27" s="97" t="s">
        <v>98</v>
      </c>
      <c r="B27" s="93" t="s">
        <v>99</v>
      </c>
    </row>
    <row r="28" spans="1:5" ht="15.75" x14ac:dyDescent="0.3">
      <c r="A28" s="97" t="s">
        <v>105</v>
      </c>
      <c r="B28" s="93" t="s">
        <v>106</v>
      </c>
    </row>
    <row r="29" spans="1:5" x14ac:dyDescent="0.2">
      <c r="A29" s="96"/>
    </row>
    <row r="30" spans="1:5" x14ac:dyDescent="0.2">
      <c r="A30" s="97" t="s">
        <v>101</v>
      </c>
      <c r="B30" s="32" t="s">
        <v>102</v>
      </c>
      <c r="D30" s="32" t="s">
        <v>44</v>
      </c>
    </row>
    <row r="32" spans="1:5" ht="14.25" x14ac:dyDescent="0.2">
      <c r="B32" s="93" t="s">
        <v>107</v>
      </c>
      <c r="E32" s="32" t="s">
        <v>44</v>
      </c>
    </row>
    <row r="33" spans="1:5" x14ac:dyDescent="0.2">
      <c r="B33" s="93"/>
      <c r="E33" s="32"/>
    </row>
    <row r="34" spans="1:5" ht="25.5" x14ac:dyDescent="0.2">
      <c r="B34" s="103" t="s">
        <v>134</v>
      </c>
      <c r="E34" s="32"/>
    </row>
    <row r="35" spans="1:5" ht="15.75" customHeight="1" x14ac:dyDescent="0.2">
      <c r="B35" s="93" t="s">
        <v>135</v>
      </c>
      <c r="E35" s="32"/>
    </row>
    <row r="36" spans="1:5" ht="18.75" customHeight="1" x14ac:dyDescent="0.3">
      <c r="A36" s="97" t="s">
        <v>136</v>
      </c>
      <c r="B36" s="93" t="s">
        <v>138</v>
      </c>
      <c r="E36" s="32"/>
    </row>
    <row r="37" spans="1:5" ht="6.75" customHeight="1" x14ac:dyDescent="0.2">
      <c r="A37" s="97"/>
      <c r="B37" s="93"/>
      <c r="E37" s="32"/>
    </row>
    <row r="38" spans="1:5" ht="14.25" customHeight="1" x14ac:dyDescent="0.2">
      <c r="A38" s="97"/>
      <c r="B38" s="93" t="s">
        <v>137</v>
      </c>
      <c r="E38" s="32"/>
    </row>
    <row r="39" spans="1:5" ht="20.25" customHeight="1" x14ac:dyDescent="0.3">
      <c r="A39" s="97" t="s">
        <v>140</v>
      </c>
      <c r="B39" s="93" t="s">
        <v>139</v>
      </c>
      <c r="E39" s="32"/>
    </row>
    <row r="40" spans="1:5" x14ac:dyDescent="0.2">
      <c r="B40" s="32" t="s">
        <v>122</v>
      </c>
    </row>
    <row r="41" spans="1:5" x14ac:dyDescent="0.2">
      <c r="B41" s="93" t="s">
        <v>44</v>
      </c>
    </row>
    <row r="42" spans="1:5" ht="15.75" x14ac:dyDescent="0.3">
      <c r="A42" s="97" t="s">
        <v>142</v>
      </c>
      <c r="B42" s="104" t="s">
        <v>141</v>
      </c>
    </row>
    <row r="43" spans="1:5" x14ac:dyDescent="0.2">
      <c r="A43" s="97"/>
      <c r="B43" s="93"/>
    </row>
    <row r="44" spans="1:5" ht="15.75" x14ac:dyDescent="0.2">
      <c r="B44" s="95" t="s">
        <v>118</v>
      </c>
    </row>
    <row r="45" spans="1:5" ht="15" x14ac:dyDescent="0.2">
      <c r="B45" s="94"/>
    </row>
    <row r="46" spans="1:5" ht="127.5" x14ac:dyDescent="0.2">
      <c r="B46" s="89" t="s">
        <v>229</v>
      </c>
    </row>
    <row r="47" spans="1:5" ht="14.25" x14ac:dyDescent="0.2">
      <c r="B47" s="91"/>
    </row>
    <row r="48" spans="1:5" ht="15.75" x14ac:dyDescent="0.2">
      <c r="B48" s="95" t="s">
        <v>205</v>
      </c>
    </row>
    <row r="50" spans="1:2" ht="89.25" x14ac:dyDescent="0.2">
      <c r="B50" s="89" t="s">
        <v>220</v>
      </c>
    </row>
    <row r="52" spans="1:2" ht="51" x14ac:dyDescent="0.2">
      <c r="B52" s="89" t="s">
        <v>206</v>
      </c>
    </row>
    <row r="53" spans="1:2" ht="15" x14ac:dyDescent="0.2">
      <c r="A53" s="94"/>
    </row>
    <row r="54" spans="1:2" ht="25.5" x14ac:dyDescent="0.2">
      <c r="A54" s="91"/>
      <c r="B54" s="85" t="s">
        <v>119</v>
      </c>
    </row>
    <row r="56" spans="1:2" ht="15.75" x14ac:dyDescent="0.2">
      <c r="B56" s="95" t="s">
        <v>120</v>
      </c>
    </row>
    <row r="58" spans="1:2" ht="89.25" x14ac:dyDescent="0.2">
      <c r="B58" s="85" t="s">
        <v>112</v>
      </c>
    </row>
    <row r="60" spans="1:2" ht="63.75" x14ac:dyDescent="0.2">
      <c r="B60" s="85" t="s">
        <v>230</v>
      </c>
    </row>
    <row r="62" spans="1:2" ht="15.75" x14ac:dyDescent="0.25">
      <c r="B62" s="86" t="s">
        <v>121</v>
      </c>
    </row>
    <row r="64" spans="1:2" ht="25.5" x14ac:dyDescent="0.2">
      <c r="B64" s="85" t="s">
        <v>133</v>
      </c>
    </row>
    <row r="65" spans="1:8" x14ac:dyDescent="0.2">
      <c r="A65" s="99"/>
      <c r="B65" s="32"/>
    </row>
    <row r="66" spans="1:8" ht="15.75" x14ac:dyDescent="0.3">
      <c r="A66" s="100" t="s">
        <v>126</v>
      </c>
      <c r="B66" s="101" t="s">
        <v>127</v>
      </c>
      <c r="C66" s="91"/>
      <c r="G66" s="91" t="s">
        <v>44</v>
      </c>
    </row>
    <row r="67" spans="1:8" ht="14.25" x14ac:dyDescent="0.2">
      <c r="A67" s="32"/>
      <c r="B67" s="32" t="s">
        <v>122</v>
      </c>
      <c r="E67" s="91" t="s">
        <v>44</v>
      </c>
    </row>
    <row r="68" spans="1:8" x14ac:dyDescent="0.2">
      <c r="A68" s="99"/>
      <c r="B68" s="32"/>
    </row>
    <row r="69" spans="1:8" x14ac:dyDescent="0.2">
      <c r="A69" s="99"/>
      <c r="B69" s="99" t="s">
        <v>114</v>
      </c>
    </row>
    <row r="70" spans="1:8" ht="19.5" customHeight="1" x14ac:dyDescent="0.2">
      <c r="A70" s="100" t="s">
        <v>128</v>
      </c>
      <c r="B70" s="99" t="s">
        <v>115</v>
      </c>
    </row>
    <row r="71" spans="1:8" ht="15.75" x14ac:dyDescent="0.2">
      <c r="A71" s="100" t="s">
        <v>129</v>
      </c>
      <c r="B71" s="99" t="s">
        <v>130</v>
      </c>
    </row>
    <row r="72" spans="1:8" ht="15.75" x14ac:dyDescent="0.3">
      <c r="A72" s="97" t="s">
        <v>123</v>
      </c>
      <c r="B72" s="99" t="s">
        <v>131</v>
      </c>
    </row>
    <row r="73" spans="1:8" x14ac:dyDescent="0.2">
      <c r="A73" s="100" t="s">
        <v>113</v>
      </c>
      <c r="B73" s="99" t="s">
        <v>116</v>
      </c>
    </row>
    <row r="74" spans="1:8" ht="16.5" customHeight="1" x14ac:dyDescent="0.2">
      <c r="A74" s="99" t="s">
        <v>44</v>
      </c>
      <c r="B74" s="99" t="s">
        <v>44</v>
      </c>
    </row>
    <row r="75" spans="1:8" ht="15.75" x14ac:dyDescent="0.2">
      <c r="A75" s="100" t="s">
        <v>126</v>
      </c>
      <c r="B75" s="102" t="s">
        <v>132</v>
      </c>
      <c r="C75" s="91" t="s">
        <v>44</v>
      </c>
    </row>
    <row r="76" spans="1:8" ht="15.75" x14ac:dyDescent="0.2">
      <c r="A76" s="99"/>
      <c r="B76" s="99" t="s">
        <v>223</v>
      </c>
    </row>
    <row r="77" spans="1:8" ht="14.25" x14ac:dyDescent="0.2">
      <c r="A77" s="91"/>
    </row>
    <row r="78" spans="1:8" ht="14.25" x14ac:dyDescent="0.2">
      <c r="A78" s="91" t="s">
        <v>44</v>
      </c>
      <c r="B78" s="32" t="s">
        <v>44</v>
      </c>
    </row>
    <row r="79" spans="1:8" ht="15.75" x14ac:dyDescent="0.25">
      <c r="B79" s="86" t="s">
        <v>124</v>
      </c>
      <c r="C79" s="91" t="s">
        <v>44</v>
      </c>
      <c r="H79" s="91" t="s">
        <v>44</v>
      </c>
    </row>
    <row r="81" spans="1:2" ht="25.5" x14ac:dyDescent="0.2">
      <c r="B81" s="138" t="s">
        <v>207</v>
      </c>
    </row>
    <row r="83" spans="1:2" ht="14.25" x14ac:dyDescent="0.2">
      <c r="A83" s="98" t="s">
        <v>125</v>
      </c>
      <c r="B83" s="90" t="s">
        <v>222</v>
      </c>
    </row>
    <row r="85" spans="1:2" x14ac:dyDescent="0.2">
      <c r="B85" t="s">
        <v>221</v>
      </c>
    </row>
  </sheetData>
  <sheetProtection password="DAF9" sheet="1" objects="1" scenarios="1"/>
  <phoneticPr fontId="2"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7"/>
  <sheetViews>
    <sheetView tabSelected="1" topLeftCell="A11" workbookViewId="0">
      <selection activeCell="E21" sqref="E21"/>
    </sheetView>
  </sheetViews>
  <sheetFormatPr defaultRowHeight="12.75" x14ac:dyDescent="0.2"/>
  <cols>
    <col min="1" max="1" width="23.7109375" customWidth="1"/>
    <col min="3" max="3" width="5.5703125" customWidth="1"/>
    <col min="4" max="4" width="32.42578125" customWidth="1"/>
    <col min="5" max="5" width="15.28515625" customWidth="1"/>
    <col min="8" max="8" width="11" customWidth="1"/>
    <col min="9" max="9" width="5.28515625" customWidth="1"/>
  </cols>
  <sheetData>
    <row r="1" spans="1:11" ht="18" x14ac:dyDescent="0.25">
      <c r="A1" s="88" t="s">
        <v>204</v>
      </c>
    </row>
    <row r="3" spans="1:11" x14ac:dyDescent="0.2">
      <c r="A3" s="140" t="s">
        <v>185</v>
      </c>
    </row>
    <row r="4" spans="1:11" x14ac:dyDescent="0.2">
      <c r="A4" s="32" t="s">
        <v>44</v>
      </c>
    </row>
    <row r="5" spans="1:11" x14ac:dyDescent="0.2">
      <c r="A5" s="32" t="s">
        <v>196</v>
      </c>
    </row>
    <row r="6" spans="1:11" x14ac:dyDescent="0.2">
      <c r="A6" s="164" t="s">
        <v>210</v>
      </c>
      <c r="B6" s="162"/>
      <c r="C6" s="162"/>
      <c r="D6" s="162"/>
      <c r="E6" s="162"/>
    </row>
    <row r="7" spans="1:11" x14ac:dyDescent="0.2">
      <c r="A7" s="165" t="s">
        <v>242</v>
      </c>
      <c r="B7" s="144"/>
      <c r="C7" s="144"/>
      <c r="D7" s="144"/>
      <c r="E7" s="144"/>
    </row>
    <row r="8" spans="1:11" x14ac:dyDescent="0.2">
      <c r="A8" s="165" t="s">
        <v>241</v>
      </c>
      <c r="B8" s="144"/>
      <c r="C8" s="144"/>
      <c r="D8" s="144"/>
      <c r="E8" s="144"/>
    </row>
    <row r="9" spans="1:11" x14ac:dyDescent="0.2">
      <c r="A9" s="165" t="s">
        <v>240</v>
      </c>
      <c r="B9" s="144"/>
      <c r="C9" s="144"/>
      <c r="D9" s="144"/>
      <c r="E9" s="144"/>
    </row>
    <row r="10" spans="1:11" x14ac:dyDescent="0.2">
      <c r="A10" s="166" t="s">
        <v>231</v>
      </c>
      <c r="B10" s="147"/>
      <c r="C10" s="147"/>
      <c r="D10" s="147"/>
      <c r="E10" s="147"/>
    </row>
    <row r="11" spans="1:11" x14ac:dyDescent="0.2">
      <c r="A11" s="32"/>
    </row>
    <row r="12" spans="1:11" ht="15.75" x14ac:dyDescent="0.25">
      <c r="A12" s="86" t="s">
        <v>238</v>
      </c>
      <c r="G12" s="86" t="s">
        <v>237</v>
      </c>
    </row>
    <row r="13" spans="1:11" ht="13.5" thickBot="1" x14ac:dyDescent="0.25">
      <c r="A13" s="32" t="s">
        <v>158</v>
      </c>
      <c r="D13" s="153" t="s">
        <v>232</v>
      </c>
      <c r="E13" s="153" t="s">
        <v>156</v>
      </c>
    </row>
    <row r="14" spans="1:11" ht="24.75" thickBot="1" x14ac:dyDescent="0.25">
      <c r="A14" s="32"/>
      <c r="D14" s="159" t="s">
        <v>239</v>
      </c>
      <c r="E14" s="159" t="s">
        <v>197</v>
      </c>
      <c r="G14" s="160" t="s">
        <v>212</v>
      </c>
      <c r="H14" s="151"/>
      <c r="I14" s="161" t="s">
        <v>236</v>
      </c>
      <c r="J14" s="156">
        <f>'CR calculation sheet'!M20</f>
        <v>0.15638297872340426</v>
      </c>
      <c r="K14" s="158" t="s">
        <v>234</v>
      </c>
    </row>
    <row r="15" spans="1:11" ht="13.5" thickBot="1" x14ac:dyDescent="0.25">
      <c r="A15" s="155" t="s">
        <v>143</v>
      </c>
      <c r="C15" s="116" t="s">
        <v>44</v>
      </c>
      <c r="D15" s="150"/>
      <c r="E15" s="163"/>
      <c r="I15" s="38"/>
      <c r="K15" s="150"/>
    </row>
    <row r="16" spans="1:11" ht="15.75" customHeight="1" thickBot="1" x14ac:dyDescent="0.25">
      <c r="A16" s="154" t="s">
        <v>233</v>
      </c>
      <c r="G16" s="160" t="s">
        <v>213</v>
      </c>
      <c r="H16" s="151"/>
      <c r="I16" s="161" t="s">
        <v>236</v>
      </c>
      <c r="J16" s="157">
        <f>'CR calculation sheet'!M38</f>
        <v>0</v>
      </c>
      <c r="K16" s="158" t="s">
        <v>235</v>
      </c>
    </row>
    <row r="17" spans="1:11" ht="13.5" thickBot="1" x14ac:dyDescent="0.25">
      <c r="A17" s="32" t="s">
        <v>144</v>
      </c>
      <c r="D17" s="142" t="s">
        <v>184</v>
      </c>
      <c r="E17" s="143">
        <v>0</v>
      </c>
      <c r="I17" s="38"/>
      <c r="K17" s="150"/>
    </row>
    <row r="18" spans="1:11" ht="17.25" customHeight="1" thickBot="1" x14ac:dyDescent="0.25">
      <c r="A18" s="154" t="s">
        <v>233</v>
      </c>
      <c r="G18" s="160" t="s">
        <v>214</v>
      </c>
      <c r="H18" s="151"/>
      <c r="I18" s="161" t="s">
        <v>236</v>
      </c>
      <c r="J18" s="157">
        <f>'CR calculation sheet'!M61</f>
        <v>0</v>
      </c>
      <c r="K18" s="158" t="s">
        <v>215</v>
      </c>
    </row>
    <row r="19" spans="1:11" ht="13.5" thickBot="1" x14ac:dyDescent="0.25">
      <c r="A19" s="32" t="s">
        <v>145</v>
      </c>
      <c r="D19" s="145" t="s">
        <v>184</v>
      </c>
      <c r="E19" s="145">
        <v>0</v>
      </c>
    </row>
    <row r="20" spans="1:11" ht="13.5" thickBot="1" x14ac:dyDescent="0.25">
      <c r="A20" s="154" t="s">
        <v>233</v>
      </c>
    </row>
    <row r="21" spans="1:11" ht="13.5" thickBot="1" x14ac:dyDescent="0.25">
      <c r="A21" s="32" t="s">
        <v>147</v>
      </c>
      <c r="D21" s="152" t="s">
        <v>184</v>
      </c>
      <c r="E21" s="145">
        <v>0</v>
      </c>
    </row>
    <row r="22" spans="1:11" ht="13.5" thickBot="1" x14ac:dyDescent="0.25">
      <c r="A22" s="154" t="s">
        <v>233</v>
      </c>
    </row>
    <row r="23" spans="1:11" ht="13.5" thickBot="1" x14ac:dyDescent="0.25">
      <c r="A23" s="32" t="s">
        <v>146</v>
      </c>
      <c r="D23" s="145" t="s">
        <v>184</v>
      </c>
      <c r="E23" s="145">
        <v>0</v>
      </c>
    </row>
    <row r="24" spans="1:11" ht="13.5" thickBot="1" x14ac:dyDescent="0.25">
      <c r="A24" s="154" t="s">
        <v>233</v>
      </c>
    </row>
    <row r="25" spans="1:11" ht="13.5" thickBot="1" x14ac:dyDescent="0.25">
      <c r="A25" s="32" t="s">
        <v>190</v>
      </c>
      <c r="D25" s="145" t="s">
        <v>184</v>
      </c>
      <c r="E25" s="145">
        <v>0</v>
      </c>
    </row>
    <row r="26" spans="1:11" ht="13.5" thickBot="1" x14ac:dyDescent="0.25">
      <c r="A26" s="154" t="s">
        <v>233</v>
      </c>
    </row>
    <row r="27" spans="1:11" ht="13.5" thickBot="1" x14ac:dyDescent="0.25">
      <c r="A27" s="32" t="s">
        <v>148</v>
      </c>
      <c r="D27" s="145" t="s">
        <v>184</v>
      </c>
      <c r="E27" s="145">
        <v>0</v>
      </c>
    </row>
    <row r="28" spans="1:11" ht="13.5" thickBot="1" x14ac:dyDescent="0.25">
      <c r="A28" s="154" t="s">
        <v>233</v>
      </c>
    </row>
    <row r="29" spans="1:11" ht="13.5" thickBot="1" x14ac:dyDescent="0.25">
      <c r="A29" s="32" t="s">
        <v>191</v>
      </c>
      <c r="D29" s="146" t="s">
        <v>184</v>
      </c>
      <c r="E29" s="145">
        <v>0</v>
      </c>
    </row>
    <row r="30" spans="1:11" ht="13.5" thickBot="1" x14ac:dyDescent="0.25">
      <c r="A30" s="154" t="s">
        <v>233</v>
      </c>
    </row>
    <row r="31" spans="1:11" ht="13.5" thickBot="1" x14ac:dyDescent="0.25">
      <c r="A31" s="32" t="s">
        <v>149</v>
      </c>
      <c r="D31" s="145" t="s">
        <v>184</v>
      </c>
      <c r="E31" s="145">
        <v>0</v>
      </c>
    </row>
    <row r="32" spans="1:11" ht="13.5" thickBot="1" x14ac:dyDescent="0.25">
      <c r="A32" s="154" t="s">
        <v>233</v>
      </c>
    </row>
    <row r="33" spans="1:5" ht="13.5" thickBot="1" x14ac:dyDescent="0.25">
      <c r="A33" s="32" t="s">
        <v>155</v>
      </c>
      <c r="D33" s="146" t="s">
        <v>184</v>
      </c>
      <c r="E33" s="145">
        <v>0</v>
      </c>
    </row>
    <row r="34" spans="1:5" ht="13.5" thickBot="1" x14ac:dyDescent="0.25">
      <c r="A34" s="154" t="s">
        <v>233</v>
      </c>
    </row>
    <row r="35" spans="1:5" ht="13.5" thickBot="1" x14ac:dyDescent="0.25">
      <c r="A35" s="32" t="s">
        <v>150</v>
      </c>
      <c r="D35" s="145" t="s">
        <v>184</v>
      </c>
      <c r="E35" s="145">
        <v>0</v>
      </c>
    </row>
    <row r="36" spans="1:5" ht="13.5" thickBot="1" x14ac:dyDescent="0.25">
      <c r="A36" s="154" t="s">
        <v>233</v>
      </c>
    </row>
    <row r="37" spans="1:5" ht="13.5" thickBot="1" x14ac:dyDescent="0.25">
      <c r="A37" s="32" t="s">
        <v>151</v>
      </c>
      <c r="D37" s="145" t="s">
        <v>184</v>
      </c>
      <c r="E37" s="145">
        <v>0</v>
      </c>
    </row>
    <row r="38" spans="1:5" ht="13.5" thickBot="1" x14ac:dyDescent="0.25">
      <c r="A38" s="154" t="s">
        <v>233</v>
      </c>
    </row>
    <row r="39" spans="1:5" ht="13.5" thickBot="1" x14ac:dyDescent="0.25">
      <c r="A39" s="32" t="s">
        <v>195</v>
      </c>
      <c r="D39" s="146" t="s">
        <v>184</v>
      </c>
      <c r="E39" s="145">
        <v>0</v>
      </c>
    </row>
    <row r="40" spans="1:5" ht="13.5" thickBot="1" x14ac:dyDescent="0.25">
      <c r="A40" s="154" t="s">
        <v>233</v>
      </c>
    </row>
    <row r="41" spans="1:5" ht="13.5" thickBot="1" x14ac:dyDescent="0.25">
      <c r="A41" s="32" t="s">
        <v>152</v>
      </c>
      <c r="D41" s="145" t="s">
        <v>184</v>
      </c>
      <c r="E41" s="145">
        <v>0</v>
      </c>
    </row>
    <row r="42" spans="1:5" ht="13.5" thickBot="1" x14ac:dyDescent="0.25">
      <c r="A42" s="154" t="s">
        <v>233</v>
      </c>
    </row>
    <row r="43" spans="1:5" ht="13.5" thickBot="1" x14ac:dyDescent="0.25">
      <c r="A43" s="32" t="s">
        <v>153</v>
      </c>
      <c r="D43" s="145" t="s">
        <v>184</v>
      </c>
      <c r="E43" s="145">
        <v>0</v>
      </c>
    </row>
    <row r="44" spans="1:5" ht="13.5" thickBot="1" x14ac:dyDescent="0.25">
      <c r="A44" s="154" t="s">
        <v>233</v>
      </c>
    </row>
    <row r="45" spans="1:5" ht="13.5" thickBot="1" x14ac:dyDescent="0.25">
      <c r="A45" s="32" t="s">
        <v>154</v>
      </c>
      <c r="D45" s="145" t="s">
        <v>184</v>
      </c>
      <c r="E45" s="145">
        <v>0</v>
      </c>
    </row>
    <row r="46" spans="1:5" ht="13.5" thickBot="1" x14ac:dyDescent="0.25">
      <c r="A46" s="154" t="s">
        <v>233</v>
      </c>
    </row>
    <row r="47" spans="1:5" ht="13.5" thickBot="1" x14ac:dyDescent="0.25">
      <c r="A47" s="155" t="s">
        <v>157</v>
      </c>
      <c r="D47" s="149"/>
      <c r="E47" s="163"/>
    </row>
  </sheetData>
  <protectedRanges>
    <protectedRange password="C2B4" sqref="D16:E46" name="Range1"/>
  </protectedRange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'Data Base'!$A$22:$A$27</xm:f>
          </x14:formula1>
          <xm:sqref>D23 D31 D37</xm:sqref>
        </x14:dataValidation>
        <x14:dataValidation type="list" allowBlank="1" showInputMessage="1" showErrorMessage="1">
          <x14:formula1>
            <xm:f>'Data Base'!$A$3:$A$7</xm:f>
          </x14:formula1>
          <xm:sqref>D45 D17</xm:sqref>
        </x14:dataValidation>
        <x14:dataValidation type="list" allowBlank="1" showInputMessage="1" showErrorMessage="1">
          <x14:formula1>
            <xm:f>'Data Base'!$A$10:$A$14</xm:f>
          </x14:formula1>
          <xm:sqref>D19 D27 D35 D41</xm:sqref>
        </x14:dataValidation>
        <x14:dataValidation type="list" allowBlank="1" showInputMessage="1" showErrorMessage="1">
          <x14:formula1>
            <xm:f>'Data Base'!$A$17:$A$19</xm:f>
          </x14:formula1>
          <xm:sqref>D21 D25 D29 D33 D39</xm:sqref>
        </x14:dataValidation>
        <x14:dataValidation type="list" allowBlank="1" showInputMessage="1" showErrorMessage="1">
          <x14:formula1>
            <xm:f>'Data Base'!$A$30:$A$32</xm:f>
          </x14:formula1>
          <xm:sqref>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sheetPr>
  <dimension ref="A1:V96"/>
  <sheetViews>
    <sheetView topLeftCell="A45" zoomScale="80" workbookViewId="0">
      <selection activeCell="D65" sqref="D65"/>
    </sheetView>
  </sheetViews>
  <sheetFormatPr defaultRowHeight="12.75" x14ac:dyDescent="0.2"/>
  <cols>
    <col min="1" max="1" width="13.7109375" style="1" customWidth="1"/>
    <col min="2" max="2" width="14.28515625" style="1" bestFit="1" customWidth="1"/>
    <col min="3" max="3" width="20.140625" style="1" bestFit="1" customWidth="1"/>
    <col min="4" max="5" width="9.42578125" style="1" customWidth="1"/>
    <col min="6" max="6" width="9.140625" style="1"/>
    <col min="7" max="7" width="2.5703125" style="1" customWidth="1"/>
    <col min="8" max="8" width="22.140625" customWidth="1"/>
    <col min="9" max="9" width="21.140625" customWidth="1"/>
    <col min="10" max="10" width="9.28515625" customWidth="1"/>
    <col min="11" max="11" width="7.5703125" customWidth="1"/>
    <col min="12" max="12" width="7.42578125" customWidth="1"/>
    <col min="13" max="13" width="12" bestFit="1" customWidth="1"/>
    <col min="14" max="14" width="12.7109375" customWidth="1"/>
  </cols>
  <sheetData>
    <row r="1" spans="1:22" ht="13.5" thickBot="1" x14ac:dyDescent="0.25">
      <c r="A1" s="167" t="s">
        <v>0</v>
      </c>
      <c r="B1" s="168"/>
      <c r="C1" s="168"/>
      <c r="D1" s="168"/>
      <c r="E1" s="168"/>
      <c r="F1" s="169"/>
      <c r="H1" s="173" t="s">
        <v>37</v>
      </c>
      <c r="I1" s="174"/>
      <c r="J1" s="174"/>
      <c r="K1" s="174"/>
      <c r="L1" s="174"/>
      <c r="M1" s="174"/>
      <c r="N1" s="175"/>
      <c r="R1" s="51"/>
      <c r="S1" s="51"/>
      <c r="T1" s="51"/>
      <c r="U1" s="51"/>
    </row>
    <row r="2" spans="1:22" ht="13.5" thickBot="1" x14ac:dyDescent="0.25">
      <c r="A2" s="11" t="s">
        <v>3</v>
      </c>
      <c r="B2" s="12" t="s">
        <v>4</v>
      </c>
      <c r="C2" s="12" t="s">
        <v>1</v>
      </c>
      <c r="D2" s="12" t="s">
        <v>8</v>
      </c>
      <c r="E2" s="12" t="s">
        <v>9</v>
      </c>
      <c r="F2" s="13" t="s">
        <v>2</v>
      </c>
      <c r="H2" s="132" t="s">
        <v>3</v>
      </c>
      <c r="I2" s="133" t="s">
        <v>4</v>
      </c>
      <c r="J2" s="133" t="s">
        <v>23</v>
      </c>
      <c r="K2" s="133" t="s">
        <v>8</v>
      </c>
      <c r="L2" s="133" t="s">
        <v>9</v>
      </c>
      <c r="M2" s="133" t="s">
        <v>2</v>
      </c>
      <c r="N2" s="131" t="s">
        <v>36</v>
      </c>
      <c r="R2" s="4"/>
      <c r="S2" s="31"/>
      <c r="T2" s="31"/>
      <c r="U2" s="31"/>
    </row>
    <row r="3" spans="1:22" ht="51" customHeight="1" thickBot="1" x14ac:dyDescent="0.35">
      <c r="A3" s="106" t="str">
        <f>'R-value &amp; CR-value calculator'!A17</f>
        <v>Outer plaster or rendering</v>
      </c>
      <c r="B3" s="82" t="str">
        <f>'R-value &amp; CR-value calculator'!D17</f>
        <v>None</v>
      </c>
      <c r="C3" s="2" t="s">
        <v>7</v>
      </c>
      <c r="D3" s="23" t="s">
        <v>42</v>
      </c>
      <c r="E3" s="2" t="s">
        <v>10</v>
      </c>
      <c r="F3" s="7">
        <f>VLOOKUP($B$3,'Data Base'!$A$3:$D$7,2,0)</f>
        <v>0</v>
      </c>
      <c r="H3" s="170" t="s">
        <v>49</v>
      </c>
      <c r="I3" s="171"/>
      <c r="J3" s="41" t="s">
        <v>24</v>
      </c>
      <c r="K3" s="20" t="s">
        <v>40</v>
      </c>
      <c r="L3" s="41" t="s">
        <v>61</v>
      </c>
      <c r="M3" s="14">
        <f>1/$F$66</f>
        <v>0.05</v>
      </c>
      <c r="N3" s="117">
        <f>M3/$M$20</f>
        <v>0.31972789115646261</v>
      </c>
      <c r="R3" s="4"/>
      <c r="S3" s="31"/>
      <c r="T3" s="31"/>
      <c r="U3" s="31"/>
    </row>
    <row r="4" spans="1:22" ht="16.5" thickBot="1" x14ac:dyDescent="0.35">
      <c r="A4" s="107"/>
      <c r="B4" s="83"/>
      <c r="C4" s="4" t="s">
        <v>11</v>
      </c>
      <c r="D4" s="24" t="s">
        <v>12</v>
      </c>
      <c r="E4" s="4" t="s">
        <v>12</v>
      </c>
      <c r="F4" s="7">
        <f>'R-value &amp; CR-value calculator'!E17/1000</f>
        <v>0</v>
      </c>
      <c r="H4" s="114" t="str">
        <f>A3</f>
        <v>Outer plaster or rendering</v>
      </c>
      <c r="I4" s="126" t="str">
        <f>B3</f>
        <v>None</v>
      </c>
      <c r="J4" s="9" t="s">
        <v>24</v>
      </c>
      <c r="K4" s="21" t="s">
        <v>40</v>
      </c>
      <c r="L4" s="28" t="s">
        <v>62</v>
      </c>
      <c r="M4" s="10">
        <f>IF(F4=0,0,$F$4/$F$6)</f>
        <v>0</v>
      </c>
      <c r="N4" s="19">
        <f t="shared" ref="N4:N19" si="0">M4/$M$20</f>
        <v>0</v>
      </c>
      <c r="R4" s="4"/>
      <c r="S4" s="31"/>
      <c r="T4" s="31"/>
      <c r="U4" s="31"/>
    </row>
    <row r="5" spans="1:22" ht="16.5" thickBot="1" x14ac:dyDescent="0.35">
      <c r="A5" s="107"/>
      <c r="B5" s="83"/>
      <c r="C5" s="4" t="s">
        <v>13</v>
      </c>
      <c r="D5" s="24" t="s">
        <v>14</v>
      </c>
      <c r="E5" s="4" t="s">
        <v>15</v>
      </c>
      <c r="F5" s="7">
        <f>VLOOKUP($B$3,'Data Base'!$A$3:$D$7,3,0)</f>
        <v>0</v>
      </c>
      <c r="H5" s="114" t="str">
        <f>A7</f>
        <v>Outside Insulation</v>
      </c>
      <c r="I5" s="126" t="str">
        <f>B7</f>
        <v>None</v>
      </c>
      <c r="J5" s="9" t="s">
        <v>24</v>
      </c>
      <c r="K5" s="21" t="s">
        <v>40</v>
      </c>
      <c r="L5" s="28" t="s">
        <v>63</v>
      </c>
      <c r="M5" s="139">
        <f>IF($F$8=0,0,$F$8/$F$10)</f>
        <v>0</v>
      </c>
      <c r="N5" s="19">
        <f t="shared" si="0"/>
        <v>0</v>
      </c>
      <c r="R5" s="4"/>
      <c r="S5" s="31"/>
      <c r="T5" s="31"/>
      <c r="U5" s="31"/>
    </row>
    <row r="6" spans="1:22" ht="16.5" thickBot="1" x14ac:dyDescent="0.35">
      <c r="A6" s="108"/>
      <c r="B6" s="84"/>
      <c r="C6" s="5" t="s">
        <v>16</v>
      </c>
      <c r="D6" s="25" t="s">
        <v>17</v>
      </c>
      <c r="E6" s="5" t="s">
        <v>18</v>
      </c>
      <c r="F6" s="7">
        <f>VLOOKUP($B$3,'Data Base'!$A$3:$D$7,4,0)</f>
        <v>0</v>
      </c>
      <c r="H6" s="114" t="str">
        <f>A11</f>
        <v>Outside air space</v>
      </c>
      <c r="I6" s="126" t="str">
        <f>B11</f>
        <v>None</v>
      </c>
      <c r="J6" s="9" t="s">
        <v>24</v>
      </c>
      <c r="K6" s="21" t="s">
        <v>40</v>
      </c>
      <c r="L6" s="42" t="s">
        <v>64</v>
      </c>
      <c r="M6" s="40">
        <f>IF(F12=0,0,1/((IF((0.025/F12)&gt;1.25,(0.025/F12),1.25))+1/((1/F11)+(1/F14)-1)*VLOOKUP(F13,$B$70:$C$75,2,0)))</f>
        <v>0</v>
      </c>
      <c r="N6" s="19">
        <f t="shared" si="0"/>
        <v>0</v>
      </c>
      <c r="P6" s="38"/>
      <c r="Q6" s="38"/>
      <c r="R6" s="4"/>
      <c r="S6" s="31"/>
      <c r="T6" s="31"/>
      <c r="U6" s="31"/>
      <c r="V6" s="38"/>
    </row>
    <row r="7" spans="1:22" ht="30" customHeight="1" thickBot="1" x14ac:dyDescent="0.35">
      <c r="A7" s="106" t="s">
        <v>45</v>
      </c>
      <c r="B7" s="109" t="str">
        <f>'R-value &amp; CR-value calculator'!D19</f>
        <v>None</v>
      </c>
      <c r="C7" s="2" t="s">
        <v>7</v>
      </c>
      <c r="D7" s="23" t="s">
        <v>42</v>
      </c>
      <c r="E7" s="2" t="s">
        <v>26</v>
      </c>
      <c r="F7" s="7">
        <f>VLOOKUP($B7,'Data Base'!$A$10:$D$14,2,0)</f>
        <v>0</v>
      </c>
      <c r="H7" s="114" t="str">
        <f>A15</f>
        <v>Outside structural element</v>
      </c>
      <c r="I7" s="126" t="str">
        <f>B15</f>
        <v>None</v>
      </c>
      <c r="J7" s="9" t="s">
        <v>24</v>
      </c>
      <c r="K7" s="21" t="s">
        <v>40</v>
      </c>
      <c r="L7" s="28" t="s">
        <v>65</v>
      </c>
      <c r="M7" s="10">
        <f>IF(F16=0,0,$F16/$F$18)</f>
        <v>0</v>
      </c>
      <c r="N7" s="19">
        <f t="shared" si="0"/>
        <v>0</v>
      </c>
      <c r="P7" s="38"/>
      <c r="Q7" s="38"/>
      <c r="R7" s="4"/>
      <c r="S7" s="31"/>
      <c r="T7" s="31"/>
      <c r="U7" s="31"/>
      <c r="V7" s="38"/>
    </row>
    <row r="8" spans="1:22" ht="16.5" thickBot="1" x14ac:dyDescent="0.35">
      <c r="A8" s="107"/>
      <c r="B8" s="83"/>
      <c r="C8" s="4" t="s">
        <v>11</v>
      </c>
      <c r="D8" s="24" t="s">
        <v>12</v>
      </c>
      <c r="E8" s="4" t="s">
        <v>12</v>
      </c>
      <c r="F8" s="7">
        <f>'R-value &amp; CR-value calculator'!E19/1000</f>
        <v>0</v>
      </c>
      <c r="H8" s="114" t="str">
        <f>A19</f>
        <v>Outer cavity air space</v>
      </c>
      <c r="I8" s="126" t="s">
        <v>48</v>
      </c>
      <c r="J8" s="9" t="s">
        <v>24</v>
      </c>
      <c r="K8" s="21" t="s">
        <v>40</v>
      </c>
      <c r="L8" s="42" t="s">
        <v>66</v>
      </c>
      <c r="M8" s="40">
        <f>IF(F20=0,0,1/((IF((0.025/F20)&gt;1.25,(0.025/F20),1.25))+1/((1/F19)+(1/F22)-1)*VLOOKUP(F21,$B$70:$C$75,2,0)))</f>
        <v>0</v>
      </c>
      <c r="N8" s="19">
        <f t="shared" si="0"/>
        <v>0</v>
      </c>
      <c r="P8" s="38"/>
      <c r="Q8" s="38"/>
      <c r="R8" s="4"/>
      <c r="S8" s="31"/>
      <c r="T8" s="31"/>
      <c r="U8" s="31"/>
      <c r="V8" s="38"/>
    </row>
    <row r="9" spans="1:22" ht="16.5" thickBot="1" x14ac:dyDescent="0.35">
      <c r="A9" s="107"/>
      <c r="B9" s="83"/>
      <c r="C9" s="4" t="s">
        <v>13</v>
      </c>
      <c r="D9" s="24" t="s">
        <v>14</v>
      </c>
      <c r="E9" s="4" t="s">
        <v>27</v>
      </c>
      <c r="F9" s="7">
        <f>VLOOKUP($B7,'Data Base'!$A$10:$D$14,3,0)</f>
        <v>0</v>
      </c>
      <c r="H9" s="114" t="str">
        <f>A23</f>
        <v>Outer wall cavity Insulation</v>
      </c>
      <c r="I9" s="126" t="str">
        <f>B23</f>
        <v>None</v>
      </c>
      <c r="J9" s="9" t="s">
        <v>24</v>
      </c>
      <c r="K9" s="21" t="s">
        <v>40</v>
      </c>
      <c r="L9" s="28" t="s">
        <v>67</v>
      </c>
      <c r="M9" s="10">
        <f>IF(F24=0,0,$F$24/$F$26)</f>
        <v>0</v>
      </c>
      <c r="N9" s="19">
        <f t="shared" si="0"/>
        <v>0</v>
      </c>
      <c r="P9" s="38"/>
      <c r="Q9" s="38"/>
      <c r="R9" s="4"/>
      <c r="S9" s="31"/>
      <c r="T9" s="31"/>
      <c r="U9" s="31"/>
      <c r="V9" s="38"/>
    </row>
    <row r="10" spans="1:22" ht="16.5" thickBot="1" x14ac:dyDescent="0.35">
      <c r="A10" s="108"/>
      <c r="B10" s="110"/>
      <c r="C10" s="4" t="s">
        <v>16</v>
      </c>
      <c r="D10" s="24" t="s">
        <v>17</v>
      </c>
      <c r="E10" s="4" t="s">
        <v>25</v>
      </c>
      <c r="F10" s="7">
        <f>VLOOKUP($B7,'Data Base'!$A$10:$D$14,4,0)</f>
        <v>0</v>
      </c>
      <c r="H10" s="114" t="str">
        <f>A27</f>
        <v>Inner mid wall cavity</v>
      </c>
      <c r="I10" s="126" t="s">
        <v>48</v>
      </c>
      <c r="J10" s="9" t="s">
        <v>24</v>
      </c>
      <c r="K10" s="21" t="s">
        <v>40</v>
      </c>
      <c r="L10" s="42" t="s">
        <v>68</v>
      </c>
      <c r="M10" s="40">
        <f>IF(F28=0,0,1/((IF((0.025/F28)&gt;1.25,(0.025/F28),1.25))+1/((1/F27)+(1/F30)-1)*VLOOKUP(F29,$B$70:$C$75,2,0)))</f>
        <v>0</v>
      </c>
      <c r="N10" s="19">
        <f t="shared" si="0"/>
        <v>0</v>
      </c>
      <c r="P10" s="38"/>
      <c r="Q10" s="38"/>
      <c r="R10" s="4"/>
      <c r="S10" s="31"/>
      <c r="T10" s="31"/>
      <c r="U10" s="31"/>
      <c r="V10" s="38"/>
    </row>
    <row r="11" spans="1:22" ht="26.25" thickBot="1" x14ac:dyDescent="0.35">
      <c r="A11" s="106" t="s">
        <v>46</v>
      </c>
      <c r="B11" s="82" t="str">
        <f>'R-value &amp; CR-value calculator'!D21</f>
        <v>None</v>
      </c>
      <c r="C11" s="41" t="s">
        <v>51</v>
      </c>
      <c r="D11" s="23" t="s">
        <v>44</v>
      </c>
      <c r="E11" s="45" t="s">
        <v>55</v>
      </c>
      <c r="F11" s="7">
        <f>VLOOKUP($B11,'Data Base'!$A$17:$D$19,2,0)</f>
        <v>0</v>
      </c>
      <c r="H11" s="114" t="str">
        <f>A31</f>
        <v>Mid wall structural element</v>
      </c>
      <c r="I11" s="126" t="str">
        <f>B31</f>
        <v>None</v>
      </c>
      <c r="J11" s="9" t="s">
        <v>24</v>
      </c>
      <c r="K11" s="21" t="s">
        <v>40</v>
      </c>
      <c r="L11" s="28" t="s">
        <v>69</v>
      </c>
      <c r="M11" s="10">
        <f>IF(F32=0,0,$F$32/$F$34)</f>
        <v>0</v>
      </c>
      <c r="N11" s="19">
        <f t="shared" si="0"/>
        <v>0</v>
      </c>
      <c r="P11" s="50"/>
      <c r="Q11" s="27"/>
      <c r="R11" s="27"/>
      <c r="S11" s="27"/>
      <c r="T11" s="38"/>
      <c r="U11" s="38"/>
      <c r="V11" s="38"/>
    </row>
    <row r="12" spans="1:22" ht="16.5" thickBot="1" x14ac:dyDescent="0.35">
      <c r="A12" s="107"/>
      <c r="B12" s="83"/>
      <c r="C12" s="4" t="s">
        <v>11</v>
      </c>
      <c r="D12" s="24" t="s">
        <v>12</v>
      </c>
      <c r="E12" s="30" t="s">
        <v>12</v>
      </c>
      <c r="F12" s="7">
        <f>'R-value &amp; CR-value calculator'!E21/1000</f>
        <v>0</v>
      </c>
      <c r="G12" s="55" t="s">
        <v>44</v>
      </c>
      <c r="H12" s="37" t="str">
        <f>A35</f>
        <v>Inner air cavity</v>
      </c>
      <c r="I12" s="126" t="s">
        <v>48</v>
      </c>
      <c r="J12" s="9" t="s">
        <v>24</v>
      </c>
      <c r="K12" s="21" t="s">
        <v>40</v>
      </c>
      <c r="L12" s="42" t="s">
        <v>70</v>
      </c>
      <c r="M12" s="40">
        <f>IF(F36=0,0,1/((IF((0.025/F36)&gt;1.25,(0.025/F36),1.25))+1/((1/F35)+(1/F38)-1)*VLOOKUP(F37,$B$71:$C$75,2,0)))</f>
        <v>0</v>
      </c>
      <c r="N12" s="19">
        <f t="shared" si="0"/>
        <v>0</v>
      </c>
      <c r="P12" s="4"/>
      <c r="Q12" s="4"/>
      <c r="R12" s="4"/>
      <c r="S12" s="4"/>
      <c r="T12" s="38"/>
      <c r="U12" s="38"/>
      <c r="V12" s="38"/>
    </row>
    <row r="13" spans="1:22" ht="16.5" thickBot="1" x14ac:dyDescent="0.35">
      <c r="A13" s="107"/>
      <c r="B13" s="83"/>
      <c r="C13" s="42" t="s">
        <v>52</v>
      </c>
      <c r="D13" s="24" t="s">
        <v>54</v>
      </c>
      <c r="E13" s="46" t="s">
        <v>56</v>
      </c>
      <c r="F13" s="7">
        <f>VLOOKUP($B11,'Data Base'!$A$17:$D$19,3,0)</f>
        <v>0</v>
      </c>
      <c r="H13" s="114" t="str">
        <f>A39</f>
        <v>Midwall insulation</v>
      </c>
      <c r="I13" s="126" t="str">
        <f>B39</f>
        <v>None</v>
      </c>
      <c r="J13" s="9" t="s">
        <v>24</v>
      </c>
      <c r="K13" s="21" t="s">
        <v>40</v>
      </c>
      <c r="L13" s="28" t="s">
        <v>71</v>
      </c>
      <c r="M13" s="10">
        <f>IF(F40=0,0,$F$40/$F$42)</f>
        <v>0</v>
      </c>
      <c r="N13" s="19">
        <f t="shared" si="0"/>
        <v>0</v>
      </c>
      <c r="P13" s="4"/>
      <c r="Q13" s="4"/>
      <c r="R13" s="4"/>
      <c r="S13" s="4"/>
      <c r="T13" s="38"/>
      <c r="U13" s="38"/>
      <c r="V13" s="38"/>
    </row>
    <row r="14" spans="1:22" ht="16.5" thickBot="1" x14ac:dyDescent="0.35">
      <c r="A14" s="108"/>
      <c r="B14" s="84"/>
      <c r="C14" s="44" t="s">
        <v>53</v>
      </c>
      <c r="D14" s="25" t="s">
        <v>44</v>
      </c>
      <c r="E14" s="47" t="s">
        <v>57</v>
      </c>
      <c r="F14" s="7">
        <f>VLOOKUP($B11,'Data Base'!$A$17:$D$19,4,0)</f>
        <v>0</v>
      </c>
      <c r="H14" s="114" t="str">
        <f>A43</f>
        <v>Inner Structural element</v>
      </c>
      <c r="I14" s="126" t="str">
        <f>B43</f>
        <v>None</v>
      </c>
      <c r="J14" s="9" t="s">
        <v>24</v>
      </c>
      <c r="K14" s="21" t="s">
        <v>40</v>
      </c>
      <c r="L14" s="28" t="s">
        <v>72</v>
      </c>
      <c r="M14" s="40">
        <f>IF(F44=0,0,F44/F46)</f>
        <v>0</v>
      </c>
      <c r="N14" s="19">
        <f t="shared" si="0"/>
        <v>0</v>
      </c>
      <c r="P14" s="4"/>
      <c r="Q14" s="4"/>
      <c r="R14" s="4"/>
      <c r="S14" s="4"/>
      <c r="T14" s="38"/>
      <c r="U14" s="38"/>
      <c r="V14" s="38"/>
    </row>
    <row r="15" spans="1:22" ht="39.75" customHeight="1" thickBot="1" x14ac:dyDescent="0.35">
      <c r="A15" s="106" t="s">
        <v>186</v>
      </c>
      <c r="B15" s="82" t="str">
        <f>'R-value &amp; CR-value calculator'!D23</f>
        <v>None</v>
      </c>
      <c r="C15" s="4" t="s">
        <v>7</v>
      </c>
      <c r="D15" s="24" t="s">
        <v>42</v>
      </c>
      <c r="E15" s="4" t="s">
        <v>26</v>
      </c>
      <c r="F15" s="7">
        <f>VLOOKUP($B15,'Data Base'!$A$22:$D$27,2,0)</f>
        <v>0</v>
      </c>
      <c r="H15" s="114" t="str">
        <f>A47</f>
        <v>Inner air cavity</v>
      </c>
      <c r="I15" s="126" t="str">
        <f>B47</f>
        <v>None</v>
      </c>
      <c r="J15" s="28" t="s">
        <v>24</v>
      </c>
      <c r="K15" s="21" t="s">
        <v>40</v>
      </c>
      <c r="L15" s="38"/>
      <c r="M15" s="40">
        <f>IF(F48=0,0,1/((IF((0.025/F48)&gt;1.25,(0.025/F48),1.25))+1/((1/F47)+(1/F50)-1)*VLOOKUP(F49,$B$71:$C$75,2,0)))</f>
        <v>0</v>
      </c>
      <c r="N15" s="19">
        <f t="shared" si="0"/>
        <v>0</v>
      </c>
      <c r="O15" s="32"/>
      <c r="P15" s="4"/>
      <c r="Q15" s="4"/>
      <c r="R15" s="4"/>
      <c r="S15" s="4"/>
      <c r="T15" s="38"/>
      <c r="U15" s="38"/>
      <c r="V15" s="38"/>
    </row>
    <row r="16" spans="1:22" ht="13.5" thickBot="1" x14ac:dyDescent="0.25">
      <c r="A16" s="107"/>
      <c r="B16" s="83"/>
      <c r="C16" s="4" t="s">
        <v>11</v>
      </c>
      <c r="D16" s="24" t="s">
        <v>12</v>
      </c>
      <c r="E16" s="4" t="s">
        <v>12</v>
      </c>
      <c r="F16" s="7">
        <f>'R-value &amp; CR-value calculator'!E23/1000</f>
        <v>0</v>
      </c>
      <c r="H16" s="114" t="str">
        <f>A51</f>
        <v>Inner insulation liner</v>
      </c>
      <c r="I16" s="126" t="str">
        <f>B51</f>
        <v>None</v>
      </c>
      <c r="J16" s="28" t="s">
        <v>24</v>
      </c>
      <c r="K16" s="21" t="s">
        <v>40</v>
      </c>
      <c r="L16" s="42"/>
      <c r="M16" s="134">
        <f>IF(F52=0,0,F52/F54)</f>
        <v>0</v>
      </c>
      <c r="N16" s="19">
        <f t="shared" si="0"/>
        <v>0</v>
      </c>
      <c r="O16" s="32"/>
      <c r="P16" s="4"/>
      <c r="Q16" s="4"/>
      <c r="R16" s="4"/>
      <c r="S16" s="4"/>
      <c r="T16" s="38"/>
      <c r="U16" s="38"/>
      <c r="V16" s="38"/>
    </row>
    <row r="17" spans="1:22" ht="16.5" thickBot="1" x14ac:dyDescent="0.35">
      <c r="A17" s="107"/>
      <c r="B17" s="83"/>
      <c r="C17" s="4" t="s">
        <v>13</v>
      </c>
      <c r="D17" s="24" t="s">
        <v>14</v>
      </c>
      <c r="E17" s="4" t="s">
        <v>27</v>
      </c>
      <c r="F17" s="7">
        <f>VLOOKUP($B15,'Data Base'!$A$22:$D$27,3,0)</f>
        <v>0</v>
      </c>
      <c r="H17" s="114" t="str">
        <f>A55</f>
        <v>Inner liner board</v>
      </c>
      <c r="I17" s="126" t="str">
        <f>B55</f>
        <v>None</v>
      </c>
      <c r="J17" s="28" t="s">
        <v>24</v>
      </c>
      <c r="K17" s="21" t="s">
        <v>40</v>
      </c>
      <c r="L17" s="42"/>
      <c r="M17" s="10">
        <f>IF(F56=0,0,F56/F58)</f>
        <v>0</v>
      </c>
      <c r="N17" s="19">
        <f t="shared" si="0"/>
        <v>0</v>
      </c>
      <c r="O17" s="32"/>
      <c r="P17" s="4"/>
      <c r="Q17" s="4"/>
      <c r="R17" s="4"/>
      <c r="S17" s="4"/>
      <c r="T17" s="38"/>
      <c r="U17" s="38"/>
      <c r="V17" s="38"/>
    </row>
    <row r="18" spans="1:22" ht="36.75" customHeight="1" thickBot="1" x14ac:dyDescent="0.35">
      <c r="A18" s="108"/>
      <c r="B18" s="84"/>
      <c r="C18" s="5" t="s">
        <v>16</v>
      </c>
      <c r="D18" s="25" t="s">
        <v>17</v>
      </c>
      <c r="E18" s="5" t="s">
        <v>25</v>
      </c>
      <c r="F18" s="7">
        <f>VLOOKUP($B15,'Data Base'!$A$22:$D$27,4,0)</f>
        <v>0</v>
      </c>
      <c r="H18" s="114" t="str">
        <f>A59</f>
        <v xml:space="preserve">Inner Plaster </v>
      </c>
      <c r="I18" s="126" t="str">
        <f>B59</f>
        <v>None</v>
      </c>
      <c r="J18" s="28" t="s">
        <v>24</v>
      </c>
      <c r="K18" s="21" t="s">
        <v>40</v>
      </c>
      <c r="L18" s="42"/>
      <c r="M18" s="10">
        <f>IF(F60=0,0,F60/F62)</f>
        <v>0</v>
      </c>
      <c r="N18" s="19">
        <f t="shared" si="0"/>
        <v>0</v>
      </c>
      <c r="O18" s="32"/>
      <c r="P18" s="4"/>
      <c r="Q18" s="4"/>
      <c r="R18" s="4"/>
      <c r="S18" s="4"/>
      <c r="T18" s="38"/>
      <c r="U18" s="38"/>
      <c r="V18" s="38"/>
    </row>
    <row r="19" spans="1:22" ht="26.25" thickBot="1" x14ac:dyDescent="0.35">
      <c r="A19" s="106" t="s">
        <v>47</v>
      </c>
      <c r="B19" s="82" t="str">
        <f>'R-value &amp; CR-value calculator'!D25</f>
        <v>None</v>
      </c>
      <c r="C19" s="41" t="s">
        <v>51</v>
      </c>
      <c r="D19" s="23" t="s">
        <v>44</v>
      </c>
      <c r="E19" s="45" t="s">
        <v>55</v>
      </c>
      <c r="F19" s="7">
        <f>VLOOKUP($B19,'Data Base'!$A$17:$D$19,2,0)</f>
        <v>0</v>
      </c>
      <c r="H19" s="37" t="s">
        <v>50</v>
      </c>
      <c r="I19" s="115"/>
      <c r="J19" s="28" t="s">
        <v>24</v>
      </c>
      <c r="K19" s="21" t="s">
        <v>203</v>
      </c>
      <c r="L19" s="42" t="s">
        <v>69</v>
      </c>
      <c r="M19" s="10">
        <f>1/$F$65</f>
        <v>0.10638297872340426</v>
      </c>
      <c r="N19" s="19">
        <f t="shared" si="0"/>
        <v>0.68027210884353739</v>
      </c>
      <c r="O19" s="32"/>
      <c r="P19" s="4"/>
      <c r="Q19" s="4"/>
      <c r="R19" s="4"/>
      <c r="S19" s="4"/>
      <c r="T19" s="38"/>
      <c r="U19" s="38"/>
      <c r="V19" s="38"/>
    </row>
    <row r="20" spans="1:22" ht="16.5" thickBot="1" x14ac:dyDescent="0.35">
      <c r="A20" s="107"/>
      <c r="B20" s="83"/>
      <c r="C20" s="4" t="s">
        <v>11</v>
      </c>
      <c r="D20" s="24" t="s">
        <v>12</v>
      </c>
      <c r="E20" s="30" t="s">
        <v>12</v>
      </c>
      <c r="F20" s="7">
        <f>'R-value &amp; CR-value calculator'!E25/1000</f>
        <v>0</v>
      </c>
      <c r="H20" s="35" t="s">
        <v>34</v>
      </c>
      <c r="I20" s="36" t="s">
        <v>35</v>
      </c>
      <c r="J20" s="15" t="s">
        <v>24</v>
      </c>
      <c r="K20" s="22" t="s">
        <v>40</v>
      </c>
      <c r="L20" s="29" t="s">
        <v>73</v>
      </c>
      <c r="M20" s="16">
        <f>SUM(M3:M19)</f>
        <v>0.15638297872340426</v>
      </c>
      <c r="N20" s="18">
        <f>SUM(N3:N19)</f>
        <v>1</v>
      </c>
      <c r="O20" s="43"/>
      <c r="P20" s="4"/>
      <c r="Q20" s="4"/>
      <c r="R20" s="4"/>
      <c r="S20" s="4"/>
      <c r="T20" s="38"/>
      <c r="U20" s="38"/>
      <c r="V20" s="38"/>
    </row>
    <row r="21" spans="1:22" ht="15" thickBot="1" x14ac:dyDescent="0.3">
      <c r="A21" s="107"/>
      <c r="B21" s="83"/>
      <c r="C21" s="42" t="s">
        <v>52</v>
      </c>
      <c r="D21" s="24" t="s">
        <v>54</v>
      </c>
      <c r="E21" s="46" t="s">
        <v>56</v>
      </c>
      <c r="F21" s="7">
        <f>VLOOKUP($B19,'Data Base'!$A$17:$D$19,3,0)</f>
        <v>0</v>
      </c>
      <c r="H21" s="173" t="s">
        <v>38</v>
      </c>
      <c r="I21" s="174"/>
      <c r="J21" s="174"/>
      <c r="K21" s="174"/>
      <c r="L21" s="174"/>
      <c r="M21" s="174"/>
      <c r="N21" s="175"/>
      <c r="P21" s="4"/>
      <c r="Q21" s="4"/>
      <c r="R21" s="4"/>
      <c r="S21" s="4"/>
      <c r="T21" s="38"/>
      <c r="U21" s="38"/>
      <c r="V21" s="38"/>
    </row>
    <row r="22" spans="1:22" ht="27" thickBot="1" x14ac:dyDescent="0.3">
      <c r="A22" s="108"/>
      <c r="B22" s="84"/>
      <c r="C22" s="44" t="s">
        <v>53</v>
      </c>
      <c r="D22" s="25" t="s">
        <v>44</v>
      </c>
      <c r="E22" s="47" t="s">
        <v>57</v>
      </c>
      <c r="F22" s="7">
        <f>VLOOKUP($B19,'Data Base'!$A$17:$D$19,4,0)</f>
        <v>0</v>
      </c>
      <c r="H22" s="121" t="s">
        <v>3</v>
      </c>
      <c r="I22" s="121" t="s">
        <v>4</v>
      </c>
      <c r="J22" s="123" t="s">
        <v>23</v>
      </c>
      <c r="K22" s="121" t="s">
        <v>8</v>
      </c>
      <c r="L22" s="121" t="s">
        <v>9</v>
      </c>
      <c r="M22" s="121" t="s">
        <v>2</v>
      </c>
      <c r="N22" s="122" t="s">
        <v>36</v>
      </c>
      <c r="P22" s="4"/>
      <c r="Q22" s="4"/>
      <c r="R22" s="4"/>
      <c r="S22" s="4"/>
      <c r="T22" s="38"/>
      <c r="U22" s="38"/>
      <c r="V22" s="38"/>
    </row>
    <row r="23" spans="1:22" ht="39.75" customHeight="1" thickBot="1" x14ac:dyDescent="0.35">
      <c r="A23" s="106" t="s">
        <v>192</v>
      </c>
      <c r="B23" s="82" t="str">
        <f>'R-value &amp; CR-value calculator'!D27</f>
        <v>None</v>
      </c>
      <c r="C23" s="2" t="s">
        <v>7</v>
      </c>
      <c r="D23" s="23" t="s">
        <v>42</v>
      </c>
      <c r="E23" s="2" t="s">
        <v>28</v>
      </c>
      <c r="F23" s="7">
        <f>VLOOKUP($B23,'Data Base'!$A$10:$D$14,2,0)</f>
        <v>0</v>
      </c>
      <c r="H23" s="125" t="str">
        <f t="shared" ref="H23:I37" si="1">H4</f>
        <v>Outer plaster or rendering</v>
      </c>
      <c r="I23" s="126" t="str">
        <f t="shared" si="1"/>
        <v>None</v>
      </c>
      <c r="J23" s="9" t="s">
        <v>39</v>
      </c>
      <c r="K23" s="21" t="s">
        <v>41</v>
      </c>
      <c r="L23" s="28" t="s">
        <v>62</v>
      </c>
      <c r="M23" s="124">
        <f>F3*F4*F5</f>
        <v>0</v>
      </c>
      <c r="N23" s="19" t="e">
        <f t="shared" ref="N23:N37" si="2">M23/$M$38</f>
        <v>#DIV/0!</v>
      </c>
      <c r="P23" s="4"/>
      <c r="Q23" s="4"/>
      <c r="R23" s="4"/>
      <c r="S23" s="4"/>
      <c r="T23" s="38"/>
      <c r="U23" s="38"/>
      <c r="V23" s="38"/>
    </row>
    <row r="24" spans="1:22" ht="16.5" thickBot="1" x14ac:dyDescent="0.35">
      <c r="A24" s="107"/>
      <c r="B24" s="83"/>
      <c r="C24" s="4" t="s">
        <v>11</v>
      </c>
      <c r="D24" s="24" t="s">
        <v>12</v>
      </c>
      <c r="E24" s="4" t="s">
        <v>12</v>
      </c>
      <c r="F24" s="7">
        <f>'R-value &amp; CR-value calculator'!E27/1000</f>
        <v>0</v>
      </c>
      <c r="H24" s="125" t="str">
        <f t="shared" si="1"/>
        <v>Outside Insulation</v>
      </c>
      <c r="I24" s="126" t="str">
        <f t="shared" si="1"/>
        <v>None</v>
      </c>
      <c r="J24" s="9" t="s">
        <v>39</v>
      </c>
      <c r="K24" s="21" t="s">
        <v>41</v>
      </c>
      <c r="L24" s="28" t="s">
        <v>63</v>
      </c>
      <c r="M24" s="124">
        <f>F7*F8*F9</f>
        <v>0</v>
      </c>
      <c r="N24" s="19" t="e">
        <f t="shared" si="2"/>
        <v>#DIV/0!</v>
      </c>
      <c r="P24" s="4"/>
      <c r="Q24" s="4"/>
      <c r="R24" s="4"/>
      <c r="S24" s="4"/>
      <c r="T24" s="38"/>
      <c r="U24" s="38"/>
      <c r="V24" s="38"/>
    </row>
    <row r="25" spans="1:22" ht="16.5" thickBot="1" x14ac:dyDescent="0.35">
      <c r="A25" s="107"/>
      <c r="B25" s="83"/>
      <c r="C25" s="4" t="s">
        <v>13</v>
      </c>
      <c r="D25" s="24" t="s">
        <v>14</v>
      </c>
      <c r="E25" s="4" t="s">
        <v>29</v>
      </c>
      <c r="F25" s="7">
        <f>VLOOKUP($B23,'Data Base'!$A$10:$D$14,3,0)</f>
        <v>0</v>
      </c>
      <c r="H25" s="125" t="str">
        <f t="shared" si="1"/>
        <v>Outside air space</v>
      </c>
      <c r="I25" s="126" t="str">
        <f t="shared" si="1"/>
        <v>None</v>
      </c>
      <c r="J25" s="9" t="s">
        <v>39</v>
      </c>
      <c r="K25" s="21" t="s">
        <v>41</v>
      </c>
      <c r="L25" s="42" t="s">
        <v>64</v>
      </c>
      <c r="M25" s="124">
        <v>0</v>
      </c>
      <c r="N25" s="19" t="e">
        <f t="shared" si="2"/>
        <v>#DIV/0!</v>
      </c>
      <c r="P25" s="38"/>
      <c r="Q25" s="38"/>
      <c r="R25" s="38"/>
      <c r="S25" s="38"/>
      <c r="T25" s="38"/>
      <c r="U25" s="38"/>
      <c r="V25" s="38"/>
    </row>
    <row r="26" spans="1:22" ht="27.75" thickBot="1" x14ac:dyDescent="0.35">
      <c r="A26" s="108"/>
      <c r="B26" s="84"/>
      <c r="C26" s="5" t="s">
        <v>16</v>
      </c>
      <c r="D26" s="25" t="s">
        <v>17</v>
      </c>
      <c r="E26" s="5" t="s">
        <v>30</v>
      </c>
      <c r="F26" s="7">
        <f>VLOOKUP($B23,'Data Base'!$A$10:$D$14,4,0)</f>
        <v>0</v>
      </c>
      <c r="H26" s="125" t="str">
        <f t="shared" si="1"/>
        <v>Outside structural element</v>
      </c>
      <c r="I26" s="126" t="str">
        <f t="shared" si="1"/>
        <v>None</v>
      </c>
      <c r="J26" s="9" t="s">
        <v>39</v>
      </c>
      <c r="K26" s="21" t="s">
        <v>41</v>
      </c>
      <c r="L26" s="28" t="s">
        <v>61</v>
      </c>
      <c r="M26" s="124">
        <f>F15*F16*F17</f>
        <v>0</v>
      </c>
      <c r="N26" s="19" t="e">
        <f t="shared" si="2"/>
        <v>#DIV/0!</v>
      </c>
    </row>
    <row r="27" spans="1:22" ht="38.25" customHeight="1" thickBot="1" x14ac:dyDescent="0.35">
      <c r="A27" s="106" t="s">
        <v>201</v>
      </c>
      <c r="B27" s="82" t="str">
        <f>'R-value &amp; CR-value calculator'!D29</f>
        <v>None</v>
      </c>
      <c r="C27" s="41" t="s">
        <v>51</v>
      </c>
      <c r="D27" s="23" t="s">
        <v>44</v>
      </c>
      <c r="E27" s="45" t="s">
        <v>55</v>
      </c>
      <c r="F27" s="7">
        <f>VLOOKUP($B27,'Data Base'!$A$17:$D$19,2,0)</f>
        <v>0</v>
      </c>
      <c r="H27" s="125" t="str">
        <f t="shared" si="1"/>
        <v>Outer cavity air space</v>
      </c>
      <c r="I27" s="126" t="str">
        <f t="shared" si="1"/>
        <v>Air void</v>
      </c>
      <c r="J27" s="9" t="s">
        <v>39</v>
      </c>
      <c r="K27" s="21" t="s">
        <v>41</v>
      </c>
      <c r="L27" s="42" t="s">
        <v>66</v>
      </c>
      <c r="M27" s="124">
        <v>0</v>
      </c>
      <c r="N27" s="19" t="e">
        <f t="shared" si="2"/>
        <v>#DIV/0!</v>
      </c>
    </row>
    <row r="28" spans="1:22" ht="27.75" thickBot="1" x14ac:dyDescent="0.35">
      <c r="A28" s="107"/>
      <c r="B28" s="83"/>
      <c r="C28" s="4" t="s">
        <v>11</v>
      </c>
      <c r="D28" s="24" t="s">
        <v>12</v>
      </c>
      <c r="E28" s="30" t="s">
        <v>12</v>
      </c>
      <c r="F28" s="7">
        <f>'R-value &amp; CR-value calculator'!E29/1000</f>
        <v>0</v>
      </c>
      <c r="H28" s="125" t="str">
        <f t="shared" si="1"/>
        <v>Outer wall cavity Insulation</v>
      </c>
      <c r="I28" s="126" t="str">
        <f t="shared" si="1"/>
        <v>None</v>
      </c>
      <c r="J28" s="9" t="s">
        <v>39</v>
      </c>
      <c r="K28" s="21" t="s">
        <v>41</v>
      </c>
      <c r="L28" s="28" t="s">
        <v>67</v>
      </c>
      <c r="M28" s="124">
        <f>F23*F24*F25</f>
        <v>0</v>
      </c>
      <c r="N28" s="19" t="e">
        <f t="shared" si="2"/>
        <v>#DIV/0!</v>
      </c>
    </row>
    <row r="29" spans="1:22" ht="16.5" thickBot="1" x14ac:dyDescent="0.35">
      <c r="A29" s="107"/>
      <c r="B29" s="83"/>
      <c r="C29" s="42" t="s">
        <v>52</v>
      </c>
      <c r="D29" s="24" t="s">
        <v>54</v>
      </c>
      <c r="E29" s="46" t="s">
        <v>56</v>
      </c>
      <c r="F29" s="7">
        <f>VLOOKUP($B27,'Data Base'!$A$17:$D$19,3,0)</f>
        <v>0</v>
      </c>
      <c r="H29" s="125" t="str">
        <f t="shared" si="1"/>
        <v>Inner mid wall cavity</v>
      </c>
      <c r="I29" s="126" t="str">
        <f t="shared" si="1"/>
        <v>Air void</v>
      </c>
      <c r="J29" s="9" t="s">
        <v>39</v>
      </c>
      <c r="K29" s="21" t="s">
        <v>41</v>
      </c>
      <c r="L29" s="42" t="s">
        <v>68</v>
      </c>
      <c r="M29" s="124">
        <v>0</v>
      </c>
      <c r="N29" s="19" t="e">
        <f t="shared" si="2"/>
        <v>#DIV/0!</v>
      </c>
      <c r="O29" s="27"/>
      <c r="P29" s="27"/>
    </row>
    <row r="30" spans="1:22" ht="27.75" thickBot="1" x14ac:dyDescent="0.35">
      <c r="A30" s="108"/>
      <c r="B30" s="84"/>
      <c r="C30" s="44" t="s">
        <v>53</v>
      </c>
      <c r="D30" s="25" t="s">
        <v>44</v>
      </c>
      <c r="E30" s="47" t="s">
        <v>57</v>
      </c>
      <c r="F30" s="7">
        <f>VLOOKUP($B27,'Data Base'!$A$17:$D$19,4,0)</f>
        <v>0</v>
      </c>
      <c r="H30" s="125" t="str">
        <f t="shared" si="1"/>
        <v>Mid wall structural element</v>
      </c>
      <c r="I30" s="126" t="str">
        <f t="shared" si="1"/>
        <v>None</v>
      </c>
      <c r="J30" s="9" t="s">
        <v>39</v>
      </c>
      <c r="K30" s="21" t="s">
        <v>41</v>
      </c>
      <c r="L30" s="28" t="s">
        <v>69</v>
      </c>
      <c r="M30" s="124">
        <f>F31*F32*F33</f>
        <v>0</v>
      </c>
      <c r="N30" s="19" t="e">
        <f t="shared" si="2"/>
        <v>#DIV/0!</v>
      </c>
      <c r="O30" s="26"/>
      <c r="P30" s="26"/>
    </row>
    <row r="31" spans="1:22" ht="41.25" customHeight="1" thickBot="1" x14ac:dyDescent="0.35">
      <c r="A31" s="106" t="s">
        <v>187</v>
      </c>
      <c r="B31" s="82" t="str">
        <f>'R-value &amp; CR-value calculator'!D31</f>
        <v>None</v>
      </c>
      <c r="C31" s="2" t="s">
        <v>7</v>
      </c>
      <c r="D31" s="23" t="s">
        <v>42</v>
      </c>
      <c r="E31" s="2" t="s">
        <v>31</v>
      </c>
      <c r="F31" s="7">
        <f>VLOOKUP($B31,'Data Base'!$A$22:$D$27,2,0)</f>
        <v>0</v>
      </c>
      <c r="H31" s="125" t="str">
        <f t="shared" si="1"/>
        <v>Inner air cavity</v>
      </c>
      <c r="I31" s="126" t="str">
        <f t="shared" si="1"/>
        <v>Air void</v>
      </c>
      <c r="J31" s="9" t="s">
        <v>39</v>
      </c>
      <c r="K31" s="21" t="s">
        <v>41</v>
      </c>
      <c r="L31" s="42" t="s">
        <v>70</v>
      </c>
      <c r="M31" s="124">
        <v>0</v>
      </c>
      <c r="N31" s="19" t="e">
        <f t="shared" si="2"/>
        <v>#DIV/0!</v>
      </c>
      <c r="O31" s="26"/>
      <c r="P31" s="26"/>
    </row>
    <row r="32" spans="1:22" ht="16.5" thickBot="1" x14ac:dyDescent="0.35">
      <c r="A32" s="107"/>
      <c r="B32" s="83"/>
      <c r="C32" s="4" t="s">
        <v>11</v>
      </c>
      <c r="D32" s="24" t="s">
        <v>12</v>
      </c>
      <c r="E32" s="4" t="s">
        <v>12</v>
      </c>
      <c r="F32" s="7">
        <f>'R-value &amp; CR-value calculator'!E31/1000</f>
        <v>0</v>
      </c>
      <c r="H32" s="125" t="str">
        <f t="shared" si="1"/>
        <v>Midwall insulation</v>
      </c>
      <c r="I32" s="126" t="str">
        <f t="shared" si="1"/>
        <v>None</v>
      </c>
      <c r="J32" s="9" t="s">
        <v>39</v>
      </c>
      <c r="K32" s="21" t="s">
        <v>41</v>
      </c>
      <c r="L32" s="28" t="s">
        <v>71</v>
      </c>
      <c r="M32" s="124">
        <f>F39*F40*F41</f>
        <v>0</v>
      </c>
      <c r="N32" s="19" t="e">
        <f t="shared" si="2"/>
        <v>#DIV/0!</v>
      </c>
      <c r="O32" s="26"/>
      <c r="P32" s="26"/>
    </row>
    <row r="33" spans="1:16" ht="16.5" thickBot="1" x14ac:dyDescent="0.35">
      <c r="A33" s="107"/>
      <c r="B33" s="83"/>
      <c r="C33" s="4" t="s">
        <v>13</v>
      </c>
      <c r="D33" s="24" t="s">
        <v>14</v>
      </c>
      <c r="E33" s="4" t="s">
        <v>32</v>
      </c>
      <c r="F33" s="7">
        <f>VLOOKUP($B31,'Data Base'!$A$22:$D$27,3,0)</f>
        <v>0</v>
      </c>
      <c r="H33" s="125" t="str">
        <f t="shared" si="1"/>
        <v>Inner Structural element</v>
      </c>
      <c r="I33" s="126" t="str">
        <f t="shared" si="1"/>
        <v>None</v>
      </c>
      <c r="J33" s="9" t="s">
        <v>39</v>
      </c>
      <c r="K33" s="21" t="s">
        <v>41</v>
      </c>
      <c r="L33" s="28" t="s">
        <v>72</v>
      </c>
      <c r="M33" s="124">
        <f>F43*F44*F45</f>
        <v>0</v>
      </c>
      <c r="N33" s="19" t="e">
        <f t="shared" si="2"/>
        <v>#DIV/0!</v>
      </c>
      <c r="O33" s="26"/>
      <c r="P33" s="26"/>
    </row>
    <row r="34" spans="1:16" ht="26.25" customHeight="1" thickBot="1" x14ac:dyDescent="0.35">
      <c r="A34" s="108"/>
      <c r="B34" s="84"/>
      <c r="C34" s="5" t="s">
        <v>16</v>
      </c>
      <c r="D34" s="25" t="s">
        <v>17</v>
      </c>
      <c r="E34" s="5" t="s">
        <v>33</v>
      </c>
      <c r="F34" s="7">
        <f>VLOOKUP($B31,'Data Base'!$A$22:$D$27,4,0)</f>
        <v>0</v>
      </c>
      <c r="H34" s="125" t="str">
        <f t="shared" si="1"/>
        <v>Inner air cavity</v>
      </c>
      <c r="I34" s="126" t="str">
        <f t="shared" si="1"/>
        <v>None</v>
      </c>
      <c r="J34" s="9" t="s">
        <v>39</v>
      </c>
      <c r="K34" s="21" t="s">
        <v>41</v>
      </c>
      <c r="L34" s="38"/>
      <c r="M34" s="124">
        <v>0</v>
      </c>
      <c r="N34" s="19" t="e">
        <f t="shared" si="2"/>
        <v>#DIV/0!</v>
      </c>
      <c r="O34" s="26"/>
      <c r="P34" s="26"/>
    </row>
    <row r="35" spans="1:16" ht="26.25" customHeight="1" thickBot="1" x14ac:dyDescent="0.3">
      <c r="A35" s="106" t="s">
        <v>193</v>
      </c>
      <c r="B35" s="82" t="str">
        <f>'R-value &amp; CR-value calculator'!D33</f>
        <v>None</v>
      </c>
      <c r="C35" s="41" t="s">
        <v>51</v>
      </c>
      <c r="D35" s="23" t="s">
        <v>44</v>
      </c>
      <c r="E35" s="45" t="s">
        <v>55</v>
      </c>
      <c r="F35" s="7">
        <f>VLOOKUP($B35,'Data Base'!$A$17:$D$19,2,0)</f>
        <v>0</v>
      </c>
      <c r="H35" s="125" t="str">
        <f t="shared" si="1"/>
        <v>Inner insulation liner</v>
      </c>
      <c r="I35" s="126" t="str">
        <f t="shared" si="1"/>
        <v>None</v>
      </c>
      <c r="J35" s="9" t="s">
        <v>39</v>
      </c>
      <c r="K35" s="21" t="s">
        <v>41</v>
      </c>
      <c r="L35" s="42"/>
      <c r="M35" s="124">
        <f>F51*F52*F53</f>
        <v>0</v>
      </c>
      <c r="N35" s="19" t="e">
        <f t="shared" si="2"/>
        <v>#DIV/0!</v>
      </c>
    </row>
    <row r="36" spans="1:16" ht="13.5" thickBot="1" x14ac:dyDescent="0.25">
      <c r="A36" s="107"/>
      <c r="B36" s="83"/>
      <c r="C36" s="4" t="s">
        <v>11</v>
      </c>
      <c r="D36" s="24" t="s">
        <v>12</v>
      </c>
      <c r="E36" s="30" t="s">
        <v>12</v>
      </c>
      <c r="F36" s="7">
        <f>'R-value &amp; CR-value calculator'!E33/1000</f>
        <v>0</v>
      </c>
      <c r="H36" s="125" t="str">
        <f t="shared" si="1"/>
        <v>Inner liner board</v>
      </c>
      <c r="I36" s="126" t="str">
        <f t="shared" si="1"/>
        <v>None</v>
      </c>
      <c r="J36" s="9" t="s">
        <v>39</v>
      </c>
      <c r="K36" s="21" t="s">
        <v>41</v>
      </c>
      <c r="L36" s="42"/>
      <c r="M36" s="124">
        <f>F55*F56*F57</f>
        <v>0</v>
      </c>
      <c r="N36" s="19" t="e">
        <f t="shared" si="2"/>
        <v>#DIV/0!</v>
      </c>
    </row>
    <row r="37" spans="1:16" ht="34.5" customHeight="1" thickBot="1" x14ac:dyDescent="0.3">
      <c r="A37" s="107"/>
      <c r="B37" s="83"/>
      <c r="C37" s="42" t="s">
        <v>52</v>
      </c>
      <c r="D37" s="24" t="s">
        <v>54</v>
      </c>
      <c r="E37" s="46" t="s">
        <v>56</v>
      </c>
      <c r="F37" s="7">
        <f>VLOOKUP($B35,'Data Base'!$A$17:$D$19,3,0)</f>
        <v>0</v>
      </c>
      <c r="H37" s="125" t="str">
        <f t="shared" si="1"/>
        <v xml:space="preserve">Inner Plaster </v>
      </c>
      <c r="I37" s="126" t="str">
        <f t="shared" si="1"/>
        <v>None</v>
      </c>
      <c r="J37" s="9" t="s">
        <v>39</v>
      </c>
      <c r="K37" s="21" t="s">
        <v>41</v>
      </c>
      <c r="L37" s="42"/>
      <c r="M37" s="124">
        <f>F59*F60*F61</f>
        <v>0</v>
      </c>
      <c r="N37" s="19" t="e">
        <f t="shared" si="2"/>
        <v>#DIV/0!</v>
      </c>
    </row>
    <row r="38" spans="1:16" ht="16.5" thickBot="1" x14ac:dyDescent="0.35">
      <c r="A38" s="108"/>
      <c r="B38" s="84"/>
      <c r="C38" s="44" t="s">
        <v>53</v>
      </c>
      <c r="D38" s="25" t="s">
        <v>44</v>
      </c>
      <c r="E38" s="47" t="s">
        <v>57</v>
      </c>
      <c r="F38" s="7">
        <f>VLOOKUP($B35,'Data Base'!$A$17:$D$19,4,0)</f>
        <v>0</v>
      </c>
      <c r="H38" s="127" t="s">
        <v>34</v>
      </c>
      <c r="I38" s="120" t="s">
        <v>34</v>
      </c>
      <c r="J38" s="9" t="s">
        <v>39</v>
      </c>
      <c r="K38" s="21" t="s">
        <v>41</v>
      </c>
      <c r="L38" s="28" t="s">
        <v>74</v>
      </c>
      <c r="M38" s="124">
        <f>SUM(M23:M37)</f>
        <v>0</v>
      </c>
      <c r="N38" s="19" t="e">
        <f>SUM(N23:N37)</f>
        <v>#DIV/0!</v>
      </c>
    </row>
    <row r="39" spans="1:16" ht="33.75" customHeight="1" thickBot="1" x14ac:dyDescent="0.35">
      <c r="A39" s="106" t="s">
        <v>188</v>
      </c>
      <c r="B39" s="82" t="str">
        <f>'R-value &amp; CR-value calculator'!D35</f>
        <v>None</v>
      </c>
      <c r="C39" s="2" t="s">
        <v>7</v>
      </c>
      <c r="D39" s="23" t="s">
        <v>42</v>
      </c>
      <c r="E39" s="2" t="s">
        <v>28</v>
      </c>
      <c r="F39" s="7">
        <f>VLOOKUP($B39,'Data Base'!$A$10:$D$14,2,0)</f>
        <v>0</v>
      </c>
      <c r="H39" s="176" t="s">
        <v>83</v>
      </c>
      <c r="I39" s="177"/>
      <c r="J39" s="177"/>
      <c r="K39" s="177"/>
      <c r="L39" s="177"/>
      <c r="M39" s="177"/>
      <c r="N39" s="178"/>
    </row>
    <row r="40" spans="1:16" ht="15.75" customHeight="1" thickBot="1" x14ac:dyDescent="0.25">
      <c r="A40" s="107"/>
      <c r="B40" s="83"/>
      <c r="C40" s="4" t="s">
        <v>11</v>
      </c>
      <c r="D40" s="24" t="s">
        <v>12</v>
      </c>
      <c r="E40" s="4" t="s">
        <v>12</v>
      </c>
      <c r="F40" s="7">
        <f>'R-value &amp; CR-value calculator'!E35/1000</f>
        <v>0</v>
      </c>
      <c r="H40" s="128" t="s">
        <v>3</v>
      </c>
      <c r="I40" s="129" t="s">
        <v>4</v>
      </c>
      <c r="J40" s="129" t="s">
        <v>23</v>
      </c>
      <c r="K40" s="129" t="s">
        <v>8</v>
      </c>
      <c r="L40" s="129" t="s">
        <v>9</v>
      </c>
      <c r="M40" s="129" t="s">
        <v>2</v>
      </c>
      <c r="N40" s="130" t="s">
        <v>36</v>
      </c>
    </row>
    <row r="41" spans="1:16" ht="27.75" thickBot="1" x14ac:dyDescent="0.35">
      <c r="A41" s="107"/>
      <c r="B41" s="83"/>
      <c r="C41" s="4" t="s">
        <v>13</v>
      </c>
      <c r="D41" s="24" t="s">
        <v>14</v>
      </c>
      <c r="E41" s="4" t="s">
        <v>29</v>
      </c>
      <c r="F41" s="7">
        <f>VLOOKUP($B39,'Data Base'!$A$10:$D$14,3,0)</f>
        <v>0</v>
      </c>
      <c r="H41" s="125" t="str">
        <f t="shared" ref="H41:I55" si="3">H23</f>
        <v>Outer plaster or rendering</v>
      </c>
      <c r="I41" s="125" t="str">
        <f t="shared" si="3"/>
        <v>None</v>
      </c>
      <c r="J41" s="9" t="s">
        <v>24</v>
      </c>
      <c r="K41" s="21" t="s">
        <v>40</v>
      </c>
      <c r="L41" s="28" t="s">
        <v>62</v>
      </c>
      <c r="M41" s="10">
        <f t="shared" ref="M41:M52" si="4">M23*M4</f>
        <v>0</v>
      </c>
      <c r="N41" s="19">
        <f t="shared" ref="N41:N51" si="5">M41/$M$20</f>
        <v>0</v>
      </c>
    </row>
    <row r="42" spans="1:16" ht="38.25" customHeight="1" thickBot="1" x14ac:dyDescent="0.35">
      <c r="A42" s="108"/>
      <c r="B42" s="83"/>
      <c r="C42" s="5" t="s">
        <v>16</v>
      </c>
      <c r="D42" s="25" t="s">
        <v>17</v>
      </c>
      <c r="E42" s="5" t="s">
        <v>30</v>
      </c>
      <c r="F42" s="7">
        <f>VLOOKUP($B39,'Data Base'!$A$10:$D$14,4,0)</f>
        <v>0</v>
      </c>
      <c r="H42" s="125" t="str">
        <f t="shared" si="3"/>
        <v>Outside Insulation</v>
      </c>
      <c r="I42" s="125" t="str">
        <f t="shared" si="3"/>
        <v>None</v>
      </c>
      <c r="J42" s="9" t="s">
        <v>24</v>
      </c>
      <c r="K42" s="21" t="s">
        <v>40</v>
      </c>
      <c r="L42" s="28" t="s">
        <v>63</v>
      </c>
      <c r="M42" s="10">
        <f t="shared" si="4"/>
        <v>0</v>
      </c>
      <c r="N42" s="17">
        <f t="shared" si="5"/>
        <v>0</v>
      </c>
    </row>
    <row r="43" spans="1:16" ht="41.25" customHeight="1" thickBot="1" x14ac:dyDescent="0.35">
      <c r="A43" s="106" t="s">
        <v>189</v>
      </c>
      <c r="B43" s="82" t="str">
        <f>'R-value &amp; CR-value calculator'!D37</f>
        <v>None</v>
      </c>
      <c r="C43" s="2" t="s">
        <v>7</v>
      </c>
      <c r="D43" s="23" t="s">
        <v>42</v>
      </c>
      <c r="E43" s="2" t="s">
        <v>28</v>
      </c>
      <c r="F43" s="7">
        <f>VLOOKUP($B43,'Data Base'!$A$22:$D$27,2,0)</f>
        <v>0</v>
      </c>
      <c r="H43" s="125" t="str">
        <f t="shared" si="3"/>
        <v>Outside air space</v>
      </c>
      <c r="I43" s="125" t="str">
        <f t="shared" si="3"/>
        <v>None</v>
      </c>
      <c r="J43" s="9" t="s">
        <v>24</v>
      </c>
      <c r="K43" s="21" t="s">
        <v>40</v>
      </c>
      <c r="L43" s="42" t="s">
        <v>64</v>
      </c>
      <c r="M43" s="10">
        <f t="shared" si="4"/>
        <v>0</v>
      </c>
      <c r="N43" s="17">
        <f t="shared" si="5"/>
        <v>0</v>
      </c>
    </row>
    <row r="44" spans="1:16" ht="27.75" thickBot="1" x14ac:dyDescent="0.35">
      <c r="A44" s="107"/>
      <c r="B44" s="83"/>
      <c r="C44" s="4" t="s">
        <v>11</v>
      </c>
      <c r="D44" s="24" t="s">
        <v>12</v>
      </c>
      <c r="E44" s="4" t="s">
        <v>12</v>
      </c>
      <c r="F44" s="7">
        <f>'R-value &amp; CR-value calculator'!E37/1000</f>
        <v>0</v>
      </c>
      <c r="H44" s="125" t="str">
        <f t="shared" si="3"/>
        <v>Outside structural element</v>
      </c>
      <c r="I44" s="125" t="str">
        <f t="shared" si="3"/>
        <v>None</v>
      </c>
      <c r="J44" s="9" t="s">
        <v>24</v>
      </c>
      <c r="K44" s="21" t="s">
        <v>40</v>
      </c>
      <c r="L44" s="28" t="s">
        <v>61</v>
      </c>
      <c r="M44" s="10">
        <f t="shared" si="4"/>
        <v>0</v>
      </c>
      <c r="N44" s="17">
        <f t="shared" si="5"/>
        <v>0</v>
      </c>
    </row>
    <row r="45" spans="1:16" ht="16.5" thickBot="1" x14ac:dyDescent="0.35">
      <c r="A45" s="107"/>
      <c r="B45" s="83"/>
      <c r="C45" s="4" t="s">
        <v>13</v>
      </c>
      <c r="D45" s="24" t="s">
        <v>14</v>
      </c>
      <c r="E45" s="4" t="s">
        <v>29</v>
      </c>
      <c r="F45" s="7">
        <f>VLOOKUP($B43,'Data Base'!$A$22:$D$27,3,0)</f>
        <v>0</v>
      </c>
      <c r="H45" s="125" t="str">
        <f t="shared" si="3"/>
        <v>Outer cavity air space</v>
      </c>
      <c r="I45" s="125" t="str">
        <f t="shared" si="3"/>
        <v>Air void</v>
      </c>
      <c r="J45" s="9" t="s">
        <v>24</v>
      </c>
      <c r="K45" s="21" t="s">
        <v>40</v>
      </c>
      <c r="L45" s="42" t="s">
        <v>66</v>
      </c>
      <c r="M45" s="10">
        <f t="shared" si="4"/>
        <v>0</v>
      </c>
      <c r="N45" s="17">
        <f t="shared" si="5"/>
        <v>0</v>
      </c>
    </row>
    <row r="46" spans="1:16" ht="27.75" thickBot="1" x14ac:dyDescent="0.35">
      <c r="A46" s="108"/>
      <c r="B46" s="84"/>
      <c r="C46" s="5" t="s">
        <v>16</v>
      </c>
      <c r="D46" s="25" t="s">
        <v>17</v>
      </c>
      <c r="E46" s="5" t="s">
        <v>30</v>
      </c>
      <c r="F46" s="7">
        <f>VLOOKUP($B43,'Data Base'!$A$22:$D$27,4,0)</f>
        <v>0</v>
      </c>
      <c r="H46" s="125" t="str">
        <f t="shared" si="3"/>
        <v>Outer wall cavity Insulation</v>
      </c>
      <c r="I46" s="125" t="str">
        <f t="shared" si="3"/>
        <v>None</v>
      </c>
      <c r="J46" s="9" t="s">
        <v>24</v>
      </c>
      <c r="K46" s="21" t="s">
        <v>40</v>
      </c>
      <c r="L46" s="28" t="s">
        <v>67</v>
      </c>
      <c r="M46" s="10">
        <f t="shared" si="4"/>
        <v>0</v>
      </c>
      <c r="N46" s="17">
        <f t="shared" si="5"/>
        <v>0</v>
      </c>
    </row>
    <row r="47" spans="1:16" ht="42" customHeight="1" thickBot="1" x14ac:dyDescent="0.35">
      <c r="A47" s="106" t="s">
        <v>193</v>
      </c>
      <c r="B47" s="82" t="str">
        <f>'R-value &amp; CR-value calculator'!D39</f>
        <v>None</v>
      </c>
      <c r="C47" s="41" t="s">
        <v>51</v>
      </c>
      <c r="D47" s="23" t="s">
        <v>44</v>
      </c>
      <c r="E47" s="45" t="s">
        <v>55</v>
      </c>
      <c r="F47" s="7">
        <f>VLOOKUP($B47,'Data Base'!$A$17:$D$19,2,0)</f>
        <v>0</v>
      </c>
      <c r="H47" s="125" t="str">
        <f t="shared" si="3"/>
        <v>Inner mid wall cavity</v>
      </c>
      <c r="I47" s="125" t="str">
        <f t="shared" si="3"/>
        <v>Air void</v>
      </c>
      <c r="J47" s="9" t="s">
        <v>24</v>
      </c>
      <c r="K47" s="21" t="s">
        <v>40</v>
      </c>
      <c r="L47" s="42" t="s">
        <v>68</v>
      </c>
      <c r="M47" s="10">
        <f t="shared" si="4"/>
        <v>0</v>
      </c>
      <c r="N47" s="17">
        <f t="shared" si="5"/>
        <v>0</v>
      </c>
      <c r="O47" s="57"/>
    </row>
    <row r="48" spans="1:16" ht="27.75" thickBot="1" x14ac:dyDescent="0.35">
      <c r="A48" s="107"/>
      <c r="B48" s="83"/>
      <c r="C48" s="4" t="s">
        <v>11</v>
      </c>
      <c r="D48" s="24" t="s">
        <v>12</v>
      </c>
      <c r="E48" s="30" t="s">
        <v>12</v>
      </c>
      <c r="F48" s="7">
        <f>'R-value &amp; CR-value calculator'!E39/1000</f>
        <v>0</v>
      </c>
      <c r="H48" s="125" t="str">
        <f t="shared" si="3"/>
        <v>Mid wall structural element</v>
      </c>
      <c r="I48" s="125" t="str">
        <f t="shared" si="3"/>
        <v>None</v>
      </c>
      <c r="J48" s="9" t="s">
        <v>24</v>
      </c>
      <c r="K48" s="21" t="s">
        <v>40</v>
      </c>
      <c r="L48" s="28" t="s">
        <v>69</v>
      </c>
      <c r="M48" s="10">
        <f t="shared" si="4"/>
        <v>0</v>
      </c>
      <c r="N48" s="17">
        <f t="shared" si="5"/>
        <v>0</v>
      </c>
      <c r="O48" s="32"/>
    </row>
    <row r="49" spans="1:21" ht="18" thickBot="1" x14ac:dyDescent="0.35">
      <c r="A49" s="107"/>
      <c r="B49" s="83"/>
      <c r="C49" s="42" t="s">
        <v>52</v>
      </c>
      <c r="D49" s="24" t="s">
        <v>54</v>
      </c>
      <c r="E49" s="46" t="s">
        <v>56</v>
      </c>
      <c r="F49" s="7">
        <f>VLOOKUP($B47,'Data Base'!$A$17:$D$19,3,0)</f>
        <v>0</v>
      </c>
      <c r="H49" s="125" t="str">
        <f t="shared" si="3"/>
        <v>Inner air cavity</v>
      </c>
      <c r="I49" s="125" t="str">
        <f t="shared" si="3"/>
        <v>Air void</v>
      </c>
      <c r="J49" s="9" t="s">
        <v>24</v>
      </c>
      <c r="K49" s="21" t="s">
        <v>40</v>
      </c>
      <c r="L49" s="42" t="s">
        <v>70</v>
      </c>
      <c r="M49" s="10">
        <f t="shared" si="4"/>
        <v>0</v>
      </c>
      <c r="N49" s="17">
        <f t="shared" si="5"/>
        <v>0</v>
      </c>
      <c r="O49" s="33"/>
      <c r="U49" s="32"/>
    </row>
    <row r="50" spans="1:21" ht="18" thickBot="1" x14ac:dyDescent="0.35">
      <c r="A50" s="108"/>
      <c r="B50" s="84"/>
      <c r="C50" s="44" t="s">
        <v>53</v>
      </c>
      <c r="D50" s="25" t="s">
        <v>44</v>
      </c>
      <c r="E50" s="47" t="s">
        <v>57</v>
      </c>
      <c r="F50" s="7">
        <f>VLOOKUP($B47,'Data Base'!$A$17:$D$19,4,0)</f>
        <v>0</v>
      </c>
      <c r="H50" s="125" t="str">
        <f t="shared" si="3"/>
        <v>Midwall insulation</v>
      </c>
      <c r="I50" s="125" t="str">
        <f t="shared" si="3"/>
        <v>None</v>
      </c>
      <c r="J50" s="9" t="s">
        <v>24</v>
      </c>
      <c r="K50" s="21" t="s">
        <v>40</v>
      </c>
      <c r="L50" s="28" t="s">
        <v>71</v>
      </c>
      <c r="M50" s="10">
        <f t="shared" si="4"/>
        <v>0</v>
      </c>
      <c r="N50" s="17">
        <f t="shared" si="5"/>
        <v>0</v>
      </c>
      <c r="O50" s="33"/>
    </row>
    <row r="51" spans="1:21" ht="26.25" thickBot="1" x14ac:dyDescent="0.35">
      <c r="A51" s="106" t="s">
        <v>194</v>
      </c>
      <c r="B51" s="82" t="str">
        <f>'R-value &amp; CR-value calculator'!D41</f>
        <v>None</v>
      </c>
      <c r="C51" s="2" t="s">
        <v>7</v>
      </c>
      <c r="D51" s="23" t="s">
        <v>42</v>
      </c>
      <c r="E51" s="2" t="s">
        <v>28</v>
      </c>
      <c r="F51" s="7">
        <f>VLOOKUP($B51,'Data Base'!$A$10:$D$14,2,0)</f>
        <v>0</v>
      </c>
      <c r="H51" s="125" t="str">
        <f t="shared" si="3"/>
        <v>Inner Structural element</v>
      </c>
      <c r="I51" s="125" t="str">
        <f t="shared" si="3"/>
        <v>None</v>
      </c>
      <c r="J51" s="9" t="s">
        <v>24</v>
      </c>
      <c r="K51" s="21" t="s">
        <v>40</v>
      </c>
      <c r="L51" s="28" t="s">
        <v>72</v>
      </c>
      <c r="M51" s="10">
        <f t="shared" si="4"/>
        <v>0</v>
      </c>
      <c r="N51" s="17">
        <f t="shared" si="5"/>
        <v>0</v>
      </c>
      <c r="O51" s="33"/>
    </row>
    <row r="52" spans="1:21" ht="18" thickBot="1" x14ac:dyDescent="0.35">
      <c r="A52" s="107"/>
      <c r="B52" s="83"/>
      <c r="C52" s="4" t="s">
        <v>11</v>
      </c>
      <c r="D52" s="24" t="s">
        <v>12</v>
      </c>
      <c r="E52" s="4" t="s">
        <v>12</v>
      </c>
      <c r="F52" s="7">
        <f>'R-value &amp; CR-value calculator'!E41/1000</f>
        <v>0</v>
      </c>
      <c r="H52" s="125" t="str">
        <f t="shared" si="3"/>
        <v>Inner air cavity</v>
      </c>
      <c r="I52" s="125" t="str">
        <f t="shared" si="3"/>
        <v>None</v>
      </c>
      <c r="J52" s="28" t="s">
        <v>24</v>
      </c>
      <c r="K52" s="21" t="s">
        <v>40</v>
      </c>
      <c r="L52" s="38"/>
      <c r="M52" s="10">
        <f t="shared" si="4"/>
        <v>0</v>
      </c>
      <c r="N52" s="17">
        <f t="shared" ref="N52:N55" si="6">M52/$M$20</f>
        <v>0</v>
      </c>
      <c r="O52" s="33"/>
    </row>
    <row r="53" spans="1:21" ht="18" thickBot="1" x14ac:dyDescent="0.35">
      <c r="A53" s="107"/>
      <c r="B53" s="83"/>
      <c r="C53" s="4" t="s">
        <v>13</v>
      </c>
      <c r="D53" s="24" t="s">
        <v>14</v>
      </c>
      <c r="E53" s="4" t="s">
        <v>29</v>
      </c>
      <c r="F53" s="7">
        <f>VLOOKUP($B51,'Data Base'!$A$10:$D$14,3,0)</f>
        <v>0</v>
      </c>
      <c r="H53" s="125" t="str">
        <f t="shared" si="3"/>
        <v>Inner insulation liner</v>
      </c>
      <c r="I53" s="125" t="str">
        <f t="shared" si="3"/>
        <v>None</v>
      </c>
      <c r="J53" s="28" t="s">
        <v>24</v>
      </c>
      <c r="K53" s="21" t="s">
        <v>40</v>
      </c>
      <c r="L53" s="42"/>
      <c r="M53" s="10">
        <f>M35*M15</f>
        <v>0</v>
      </c>
      <c r="N53" s="17">
        <f t="shared" si="6"/>
        <v>0</v>
      </c>
      <c r="O53" s="33"/>
    </row>
    <row r="54" spans="1:21" ht="18" thickBot="1" x14ac:dyDescent="0.35">
      <c r="A54" s="108"/>
      <c r="B54" s="83"/>
      <c r="C54" s="5" t="s">
        <v>16</v>
      </c>
      <c r="D54" s="25" t="s">
        <v>17</v>
      </c>
      <c r="E54" s="5" t="s">
        <v>30</v>
      </c>
      <c r="F54" s="7">
        <f>VLOOKUP($B51,'Data Base'!$A$10:$D$14,4,0)</f>
        <v>0</v>
      </c>
      <c r="H54" s="125" t="str">
        <f t="shared" si="3"/>
        <v>Inner liner board</v>
      </c>
      <c r="I54" s="125" t="str">
        <f t="shared" si="3"/>
        <v>None</v>
      </c>
      <c r="J54" s="28" t="s">
        <v>24</v>
      </c>
      <c r="K54" s="21" t="s">
        <v>40</v>
      </c>
      <c r="L54" s="42"/>
      <c r="M54" s="10">
        <f>M36*M17</f>
        <v>0</v>
      </c>
      <c r="N54" s="17">
        <f t="shared" si="6"/>
        <v>0</v>
      </c>
      <c r="O54" s="33"/>
    </row>
    <row r="55" spans="1:21" ht="41.25" customHeight="1" thickBot="1" x14ac:dyDescent="0.35">
      <c r="A55" s="106" t="s">
        <v>202</v>
      </c>
      <c r="B55" s="82" t="str">
        <f>'R-value &amp; CR-value calculator'!D43</f>
        <v>None</v>
      </c>
      <c r="C55" s="2" t="s">
        <v>7</v>
      </c>
      <c r="D55" s="23" t="s">
        <v>42</v>
      </c>
      <c r="E55" s="2" t="s">
        <v>10</v>
      </c>
      <c r="F55" s="7">
        <f>VLOOKUP($B55,'Data Base'!A30:D32,2,0)</f>
        <v>0</v>
      </c>
      <c r="H55" s="125" t="str">
        <f t="shared" si="3"/>
        <v xml:space="preserve">Inner Plaster </v>
      </c>
      <c r="I55" s="125" t="str">
        <f t="shared" si="3"/>
        <v>None</v>
      </c>
      <c r="J55" s="28" t="s">
        <v>24</v>
      </c>
      <c r="K55" s="21" t="s">
        <v>40</v>
      </c>
      <c r="L55" s="42"/>
      <c r="M55" s="10">
        <f>M37*M18</f>
        <v>0</v>
      </c>
      <c r="N55" s="17">
        <f t="shared" si="6"/>
        <v>0</v>
      </c>
    </row>
    <row r="56" spans="1:21" ht="13.5" thickBot="1" x14ac:dyDescent="0.25">
      <c r="A56" s="107"/>
      <c r="B56" s="83"/>
      <c r="C56" s="4" t="s">
        <v>11</v>
      </c>
      <c r="D56" s="24" t="s">
        <v>12</v>
      </c>
      <c r="E56" s="4" t="s">
        <v>12</v>
      </c>
      <c r="F56" s="7">
        <f>'R-value &amp; CR-value calculator'!E43/1000</f>
        <v>0</v>
      </c>
      <c r="H56" s="125"/>
      <c r="I56" s="125"/>
      <c r="J56" s="28"/>
      <c r="K56" s="21"/>
      <c r="L56" s="42"/>
      <c r="M56" s="10"/>
      <c r="N56" s="17"/>
    </row>
    <row r="57" spans="1:21" ht="16.5" thickBot="1" x14ac:dyDescent="0.35">
      <c r="A57" s="107"/>
      <c r="B57" s="83"/>
      <c r="C57" s="4" t="s">
        <v>13</v>
      </c>
      <c r="D57" s="24" t="s">
        <v>14</v>
      </c>
      <c r="E57" s="4" t="s">
        <v>15</v>
      </c>
      <c r="F57" s="7">
        <f>VLOOKUP($B55,'Data Base'!$A$30:$D$32,3,0)</f>
        <v>0</v>
      </c>
      <c r="H57" s="135" t="str">
        <f t="shared" ref="H57" si="7">H39</f>
        <v>C*R Product</v>
      </c>
      <c r="I57" s="135">
        <f t="shared" ref="I57" si="8">I39</f>
        <v>0</v>
      </c>
      <c r="J57" s="136"/>
      <c r="K57" s="136"/>
      <c r="L57" s="136"/>
      <c r="M57" s="136"/>
      <c r="N57" s="137"/>
    </row>
    <row r="58" spans="1:21" ht="16.5" thickBot="1" x14ac:dyDescent="0.35">
      <c r="A58" s="108"/>
      <c r="B58" s="84"/>
      <c r="C58" s="5" t="s">
        <v>16</v>
      </c>
      <c r="D58" s="25" t="s">
        <v>17</v>
      </c>
      <c r="E58" s="5" t="s">
        <v>18</v>
      </c>
      <c r="F58" s="7">
        <f>VLOOKUP($B55,'Data Base'!$A$30:$D324,4,0)</f>
        <v>0</v>
      </c>
      <c r="H58" s="172"/>
      <c r="I58" s="172"/>
      <c r="J58" s="172"/>
      <c r="K58" s="172"/>
      <c r="L58" s="172"/>
      <c r="M58" s="172"/>
      <c r="N58" s="172"/>
    </row>
    <row r="59" spans="1:21" ht="26.25" customHeight="1" thickBot="1" x14ac:dyDescent="0.35">
      <c r="A59" s="106" t="s">
        <v>58</v>
      </c>
      <c r="B59" s="82" t="str">
        <f>'R-value &amp; CR-value calculator'!D45</f>
        <v>None</v>
      </c>
      <c r="C59" s="2" t="s">
        <v>7</v>
      </c>
      <c r="D59" s="23" t="s">
        <v>42</v>
      </c>
      <c r="E59" s="2" t="s">
        <v>10</v>
      </c>
      <c r="F59" s="7">
        <f>VLOOKUP($B59,'Data Base'!$A$3:$D$7,2,0)</f>
        <v>0</v>
      </c>
      <c r="H59" s="4"/>
      <c r="I59" s="4"/>
      <c r="J59" s="4"/>
      <c r="K59" s="4"/>
      <c r="L59" s="4"/>
      <c r="M59" s="4"/>
      <c r="N59" s="28"/>
    </row>
    <row r="60" spans="1:21" ht="13.5" thickBot="1" x14ac:dyDescent="0.25">
      <c r="A60" s="107"/>
      <c r="B60" s="83"/>
      <c r="C60" s="4" t="s">
        <v>11</v>
      </c>
      <c r="D60" s="24" t="s">
        <v>12</v>
      </c>
      <c r="E60" s="4" t="s">
        <v>12</v>
      </c>
      <c r="F60" s="7">
        <f>'R-value &amp; CR-value calculator'!E45/1000</f>
        <v>0</v>
      </c>
      <c r="H60" s="187" t="s">
        <v>76</v>
      </c>
      <c r="I60" s="188"/>
      <c r="J60" s="188"/>
      <c r="K60" s="188"/>
      <c r="L60" s="188"/>
      <c r="M60" s="188"/>
      <c r="N60" s="189"/>
    </row>
    <row r="61" spans="1:21" ht="16.5" thickBot="1" x14ac:dyDescent="0.35">
      <c r="A61" s="107"/>
      <c r="B61" s="83"/>
      <c r="C61" s="4" t="s">
        <v>13</v>
      </c>
      <c r="D61" s="24" t="s">
        <v>14</v>
      </c>
      <c r="E61" s="4" t="s">
        <v>15</v>
      </c>
      <c r="F61" s="7">
        <f>VLOOKUP($B59,'Data Base'!$A$3:$D$7,3,0)</f>
        <v>0</v>
      </c>
      <c r="H61" s="52" t="s">
        <v>75</v>
      </c>
      <c r="I61" s="53"/>
      <c r="J61" s="53"/>
      <c r="K61" s="53"/>
      <c r="L61" s="53"/>
      <c r="M61" s="71">
        <f>M38*M20/3.6</f>
        <v>0</v>
      </c>
      <c r="N61" s="54"/>
    </row>
    <row r="62" spans="1:21" ht="16.5" thickBot="1" x14ac:dyDescent="0.35">
      <c r="A62" s="108"/>
      <c r="B62" s="84"/>
      <c r="C62" s="5" t="s">
        <v>16</v>
      </c>
      <c r="D62" s="25" t="s">
        <v>17</v>
      </c>
      <c r="E62" s="5" t="s">
        <v>18</v>
      </c>
      <c r="F62" s="7">
        <f>VLOOKUP($B$59,'Data Base'!$A$3:$D$7,4,0)</f>
        <v>0</v>
      </c>
      <c r="M62" s="190"/>
      <c r="N62" s="190"/>
    </row>
    <row r="63" spans="1:21" ht="38.25" customHeight="1" thickBot="1" x14ac:dyDescent="0.25">
      <c r="A63" s="111" t="s">
        <v>0</v>
      </c>
      <c r="B63" s="112"/>
      <c r="C63" s="112"/>
      <c r="D63" s="112"/>
      <c r="E63" s="112"/>
      <c r="F63" s="113"/>
      <c r="M63" s="9"/>
      <c r="N63" s="9"/>
    </row>
    <row r="64" spans="1:21" ht="13.5" thickBot="1" x14ac:dyDescent="0.25">
      <c r="A64" s="11" t="s">
        <v>3</v>
      </c>
      <c r="B64" s="12" t="s">
        <v>4</v>
      </c>
      <c r="C64" s="12" t="s">
        <v>1</v>
      </c>
      <c r="D64" s="12" t="s">
        <v>8</v>
      </c>
      <c r="E64" s="12" t="s">
        <v>9</v>
      </c>
      <c r="F64" s="13" t="s">
        <v>2</v>
      </c>
      <c r="K64" s="38"/>
      <c r="L64" s="38"/>
      <c r="M64" s="10"/>
      <c r="N64" s="10"/>
      <c r="O64" s="38"/>
    </row>
    <row r="65" spans="1:14" ht="16.5" thickBot="1" x14ac:dyDescent="0.35">
      <c r="A65" s="185" t="s">
        <v>5</v>
      </c>
      <c r="B65" s="191" t="s">
        <v>6</v>
      </c>
      <c r="C65" s="2" t="s">
        <v>20</v>
      </c>
      <c r="D65" s="23" t="s">
        <v>43</v>
      </c>
      <c r="E65" s="3" t="s">
        <v>22</v>
      </c>
      <c r="F65" s="7">
        <v>9.4</v>
      </c>
      <c r="H65" s="72" t="s">
        <v>211</v>
      </c>
      <c r="I65" s="53"/>
      <c r="J65" s="54"/>
      <c r="K65" s="182" t="s">
        <v>81</v>
      </c>
      <c r="L65" s="183"/>
      <c r="M65" s="183"/>
      <c r="N65" s="184"/>
    </row>
    <row r="66" spans="1:14" ht="18" thickBot="1" x14ac:dyDescent="0.35">
      <c r="A66" s="186"/>
      <c r="B66" s="192"/>
      <c r="C66" s="5" t="s">
        <v>19</v>
      </c>
      <c r="D66" s="25" t="s">
        <v>43</v>
      </c>
      <c r="E66" s="6" t="s">
        <v>21</v>
      </c>
      <c r="F66" s="8">
        <v>20</v>
      </c>
      <c r="H66" s="59" t="s">
        <v>84</v>
      </c>
      <c r="I66" s="38"/>
      <c r="J66" s="39"/>
      <c r="K66" s="73" t="s">
        <v>85</v>
      </c>
      <c r="L66" s="76" t="s">
        <v>54</v>
      </c>
      <c r="M66" s="76" t="s">
        <v>82</v>
      </c>
      <c r="N66" s="48" t="s">
        <v>86</v>
      </c>
    </row>
    <row r="67" spans="1:14" ht="18" thickBot="1" x14ac:dyDescent="0.35">
      <c r="H67" s="59" t="s">
        <v>77</v>
      </c>
      <c r="I67" s="38"/>
      <c r="J67" s="39"/>
      <c r="K67" s="74">
        <v>0.32</v>
      </c>
      <c r="L67" s="77">
        <v>315.5</v>
      </c>
      <c r="M67" s="79">
        <v>36.22</v>
      </c>
      <c r="N67" s="81">
        <f>L67*K67/3.6</f>
        <v>28.044444444444444</v>
      </c>
    </row>
    <row r="68" spans="1:14" ht="17.25" x14ac:dyDescent="0.3">
      <c r="A68" s="60" t="s">
        <v>59</v>
      </c>
      <c r="B68" s="58"/>
      <c r="C68" s="58"/>
      <c r="D68" s="65"/>
      <c r="E68" s="2"/>
      <c r="F68" s="3"/>
      <c r="H68" s="59" t="s">
        <v>78</v>
      </c>
      <c r="I68" s="38"/>
      <c r="J68" s="39"/>
      <c r="K68" s="74">
        <v>0.49</v>
      </c>
      <c r="L68" s="77">
        <v>315.5</v>
      </c>
      <c r="M68" s="79">
        <v>38.82</v>
      </c>
      <c r="N68" s="81">
        <f>L68*K68/3.6</f>
        <v>42.943055555555553</v>
      </c>
    </row>
    <row r="69" spans="1:14" ht="17.25" x14ac:dyDescent="0.3">
      <c r="A69" s="61"/>
      <c r="B69" s="38"/>
      <c r="C69" s="38"/>
      <c r="D69" s="66"/>
      <c r="E69" s="4"/>
      <c r="F69" s="30"/>
      <c r="H69" s="59" t="s">
        <v>79</v>
      </c>
      <c r="I69" s="38"/>
      <c r="J69" s="39"/>
      <c r="K69" s="74">
        <v>0.99</v>
      </c>
      <c r="L69" s="77">
        <v>316.10000000000002</v>
      </c>
      <c r="M69" s="79">
        <v>41.4</v>
      </c>
      <c r="N69" s="81">
        <f>L69*K69/3.6</f>
        <v>86.927500000000009</v>
      </c>
    </row>
    <row r="70" spans="1:14" ht="27" x14ac:dyDescent="0.3">
      <c r="A70" s="67"/>
      <c r="B70" s="62" t="s">
        <v>52</v>
      </c>
      <c r="C70" s="64" t="s">
        <v>60</v>
      </c>
      <c r="D70" s="66"/>
      <c r="E70" s="4"/>
      <c r="F70" s="30"/>
      <c r="H70" s="59" t="s">
        <v>80</v>
      </c>
      <c r="I70" s="38"/>
      <c r="J70" s="39"/>
      <c r="K70" s="74">
        <v>1.49</v>
      </c>
      <c r="L70" s="77">
        <v>316.39999999999998</v>
      </c>
      <c r="M70" s="79">
        <v>42.27</v>
      </c>
      <c r="N70" s="81">
        <f>L70*K70/3.6</f>
        <v>130.95444444444445</v>
      </c>
    </row>
    <row r="71" spans="1:14" ht="18" thickBot="1" x14ac:dyDescent="0.35">
      <c r="A71" s="68"/>
      <c r="B71" s="63">
        <v>-10</v>
      </c>
      <c r="C71" s="64">
        <v>4.0999999999999996</v>
      </c>
      <c r="D71" s="66"/>
      <c r="E71" s="4"/>
      <c r="F71" s="30"/>
      <c r="H71" s="59" t="s">
        <v>87</v>
      </c>
      <c r="I71" s="38"/>
      <c r="J71" s="39"/>
      <c r="K71" s="75">
        <v>1.32</v>
      </c>
      <c r="L71" s="78">
        <v>316.39999999999998</v>
      </c>
      <c r="M71" s="80">
        <v>71.709999999999994</v>
      </c>
      <c r="N71" s="81">
        <f>L71*K71/3.6</f>
        <v>116.01333333333332</v>
      </c>
    </row>
    <row r="72" spans="1:14" ht="18" thickBot="1" x14ac:dyDescent="0.35">
      <c r="A72" s="68"/>
      <c r="B72" s="63">
        <v>0</v>
      </c>
      <c r="C72" s="64">
        <v>4.5999999999999996</v>
      </c>
      <c r="D72" s="66"/>
      <c r="E72" s="4"/>
      <c r="F72" s="30"/>
      <c r="H72" s="179"/>
      <c r="I72" s="180"/>
      <c r="J72" s="180"/>
      <c r="K72" s="180"/>
      <c r="L72" s="180"/>
      <c r="M72" s="180"/>
      <c r="N72" s="181"/>
    </row>
    <row r="73" spans="1:14" x14ac:dyDescent="0.2">
      <c r="A73" s="68"/>
      <c r="B73" s="63">
        <v>10</v>
      </c>
      <c r="C73" s="64">
        <v>5.0999999999999996</v>
      </c>
      <c r="D73" s="66"/>
      <c r="E73" s="4"/>
      <c r="F73" s="30"/>
    </row>
    <row r="74" spans="1:14" x14ac:dyDescent="0.2">
      <c r="A74" s="68"/>
      <c r="B74" s="63">
        <v>20</v>
      </c>
      <c r="C74" s="63">
        <v>5.7</v>
      </c>
      <c r="D74" s="4"/>
      <c r="E74" s="4"/>
      <c r="F74" s="30"/>
    </row>
    <row r="75" spans="1:14" ht="13.5" thickBot="1" x14ac:dyDescent="0.25">
      <c r="A75" s="69"/>
      <c r="B75" s="70">
        <v>30</v>
      </c>
      <c r="C75" s="70">
        <v>6.3</v>
      </c>
      <c r="D75" s="5"/>
      <c r="E75" s="5"/>
      <c r="F75" s="6"/>
    </row>
    <row r="76" spans="1:14" x14ac:dyDescent="0.2">
      <c r="A76" s="56" t="s">
        <v>44</v>
      </c>
    </row>
    <row r="77" spans="1:14" x14ac:dyDescent="0.2">
      <c r="A77" s="118"/>
      <c r="B77" s="118"/>
      <c r="C77" s="118"/>
      <c r="D77" s="118"/>
      <c r="E77" s="118"/>
      <c r="F77" s="118"/>
    </row>
    <row r="78" spans="1:14" x14ac:dyDescent="0.2">
      <c r="A78" s="9"/>
      <c r="B78" s="9"/>
      <c r="C78" s="9"/>
      <c r="D78" s="9"/>
      <c r="E78" s="9"/>
      <c r="F78" s="9"/>
    </row>
    <row r="79" spans="1:14" x14ac:dyDescent="0.2">
      <c r="A79" s="4"/>
      <c r="B79" s="4"/>
      <c r="C79" s="4"/>
      <c r="D79" s="24"/>
      <c r="E79" s="4"/>
      <c r="F79" s="4"/>
    </row>
    <row r="80" spans="1:14" x14ac:dyDescent="0.2">
      <c r="A80" s="4"/>
      <c r="B80" s="4"/>
      <c r="C80" s="4"/>
      <c r="D80" s="24"/>
      <c r="E80" s="4"/>
      <c r="F80" s="31"/>
    </row>
    <row r="81" spans="1:14" x14ac:dyDescent="0.2">
      <c r="A81" s="4"/>
      <c r="B81" s="4"/>
      <c r="C81" s="4"/>
      <c r="D81" s="24"/>
      <c r="E81" s="4"/>
      <c r="F81" s="31"/>
    </row>
    <row r="82" spans="1:14" x14ac:dyDescent="0.2">
      <c r="A82" s="4"/>
      <c r="B82" s="4"/>
      <c r="C82" s="4"/>
      <c r="D82" s="24"/>
      <c r="E82" s="4"/>
      <c r="F82" s="31"/>
      <c r="M82" s="34" t="s">
        <v>44</v>
      </c>
      <c r="N82" s="49" t="s">
        <v>44</v>
      </c>
    </row>
    <row r="83" spans="1:14" x14ac:dyDescent="0.2">
      <c r="A83" s="4"/>
      <c r="B83" s="4"/>
      <c r="C83" s="4"/>
      <c r="D83" s="24"/>
      <c r="E83" s="4"/>
      <c r="F83" s="4"/>
    </row>
    <row r="84" spans="1:14" x14ac:dyDescent="0.2">
      <c r="A84" s="9"/>
      <c r="B84" s="9"/>
      <c r="C84" s="4"/>
      <c r="D84" s="24"/>
      <c r="E84" s="119"/>
      <c r="F84" s="31"/>
    </row>
    <row r="85" spans="1:14" x14ac:dyDescent="0.2">
      <c r="A85" s="4"/>
      <c r="B85" s="4"/>
      <c r="C85" s="4"/>
      <c r="D85" s="4"/>
      <c r="E85" s="4"/>
      <c r="F85" s="4"/>
    </row>
    <row r="89" spans="1:14" x14ac:dyDescent="0.2">
      <c r="G89"/>
    </row>
    <row r="90" spans="1:14" x14ac:dyDescent="0.2">
      <c r="G90"/>
    </row>
    <row r="91" spans="1:14" x14ac:dyDescent="0.2">
      <c r="G91"/>
    </row>
    <row r="92" spans="1:14" x14ac:dyDescent="0.2">
      <c r="G92"/>
    </row>
    <row r="93" spans="1:14" x14ac:dyDescent="0.2">
      <c r="G93"/>
    </row>
    <row r="94" spans="1:14" x14ac:dyDescent="0.2">
      <c r="G94"/>
    </row>
    <row r="95" spans="1:14" x14ac:dyDescent="0.2">
      <c r="G95"/>
    </row>
    <row r="96" spans="1:14" x14ac:dyDescent="0.2">
      <c r="G96"/>
    </row>
  </sheetData>
  <sheetProtection password="DAF9" sheet="1" objects="1" scenarios="1"/>
  <mergeCells count="12">
    <mergeCell ref="H72:N72"/>
    <mergeCell ref="K65:N65"/>
    <mergeCell ref="A65:A66"/>
    <mergeCell ref="H60:N60"/>
    <mergeCell ref="M62:N62"/>
    <mergeCell ref="B65:B66"/>
    <mergeCell ref="A1:F1"/>
    <mergeCell ref="H3:I3"/>
    <mergeCell ref="H58:N58"/>
    <mergeCell ref="H21:N21"/>
    <mergeCell ref="H39:N39"/>
    <mergeCell ref="H1:N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11" workbookViewId="0">
      <selection activeCell="E36" sqref="E36"/>
    </sheetView>
  </sheetViews>
  <sheetFormatPr defaultRowHeight="12.75" x14ac:dyDescent="0.2"/>
  <cols>
    <col min="1" max="1" width="33.28515625" customWidth="1"/>
    <col min="3" max="3" width="11.42578125" customWidth="1"/>
    <col min="4" max="4" width="11" customWidth="1"/>
  </cols>
  <sheetData>
    <row r="1" spans="1:4" ht="25.5" x14ac:dyDescent="0.2">
      <c r="A1" s="32" t="s">
        <v>174</v>
      </c>
      <c r="B1" s="32" t="s">
        <v>7</v>
      </c>
      <c r="C1" s="32" t="s">
        <v>166</v>
      </c>
      <c r="D1" s="85" t="s">
        <v>167</v>
      </c>
    </row>
    <row r="2" spans="1:4" x14ac:dyDescent="0.2">
      <c r="A2" s="32" t="s">
        <v>172</v>
      </c>
    </row>
    <row r="3" spans="1:4" x14ac:dyDescent="0.2">
      <c r="A3" s="32" t="s">
        <v>184</v>
      </c>
    </row>
    <row r="4" spans="1:4" x14ac:dyDescent="0.2">
      <c r="A4" s="32" t="s">
        <v>160</v>
      </c>
      <c r="B4">
        <v>1860</v>
      </c>
      <c r="C4">
        <v>1.085</v>
      </c>
      <c r="D4">
        <v>0.72</v>
      </c>
    </row>
    <row r="5" spans="1:4" x14ac:dyDescent="0.2">
      <c r="A5" s="32" t="s">
        <v>159</v>
      </c>
      <c r="B5">
        <v>1200</v>
      </c>
      <c r="C5">
        <v>1</v>
      </c>
      <c r="D5">
        <v>0.2</v>
      </c>
    </row>
    <row r="6" spans="1:4" x14ac:dyDescent="0.2">
      <c r="A6" s="32" t="s">
        <v>161</v>
      </c>
      <c r="B6">
        <v>1200</v>
      </c>
      <c r="C6">
        <v>0.8</v>
      </c>
      <c r="D6">
        <v>0.2</v>
      </c>
    </row>
    <row r="7" spans="1:4" x14ac:dyDescent="0.2">
      <c r="A7" s="32" t="s">
        <v>178</v>
      </c>
      <c r="B7">
        <v>1000</v>
      </c>
      <c r="C7">
        <v>1.3</v>
      </c>
      <c r="D7">
        <v>0.17</v>
      </c>
    </row>
    <row r="9" spans="1:4" x14ac:dyDescent="0.2">
      <c r="A9" s="32" t="s">
        <v>173</v>
      </c>
    </row>
    <row r="10" spans="1:4" x14ac:dyDescent="0.2">
      <c r="A10" s="32" t="s">
        <v>184</v>
      </c>
    </row>
    <row r="11" spans="1:4" x14ac:dyDescent="0.2">
      <c r="A11" s="32" t="s">
        <v>162</v>
      </c>
      <c r="B11">
        <v>60</v>
      </c>
      <c r="C11">
        <v>0.8</v>
      </c>
      <c r="D11">
        <v>4.4999999999999998E-2</v>
      </c>
    </row>
    <row r="12" spans="1:4" x14ac:dyDescent="0.2">
      <c r="A12" s="32" t="s">
        <v>163</v>
      </c>
      <c r="B12">
        <v>35</v>
      </c>
      <c r="C12">
        <v>0.8</v>
      </c>
      <c r="D12">
        <v>0.03</v>
      </c>
    </row>
    <row r="13" spans="1:4" x14ac:dyDescent="0.2">
      <c r="A13" s="32" t="s">
        <v>164</v>
      </c>
      <c r="B13">
        <v>35</v>
      </c>
      <c r="C13">
        <v>0.8</v>
      </c>
      <c r="D13">
        <v>2.5000000000000001E-2</v>
      </c>
    </row>
    <row r="14" spans="1:4" x14ac:dyDescent="0.2">
      <c r="A14" s="32" t="s">
        <v>165</v>
      </c>
      <c r="B14">
        <v>20</v>
      </c>
      <c r="C14">
        <v>0.8</v>
      </c>
      <c r="D14">
        <v>3.7999999999999999E-2</v>
      </c>
    </row>
    <row r="16" spans="1:4" ht="25.5" x14ac:dyDescent="0.2">
      <c r="A16" s="32" t="s">
        <v>168</v>
      </c>
      <c r="B16" s="85" t="s">
        <v>51</v>
      </c>
      <c r="C16" s="85" t="s">
        <v>200</v>
      </c>
      <c r="D16" s="85" t="s">
        <v>199</v>
      </c>
    </row>
    <row r="17" spans="1:5" x14ac:dyDescent="0.2">
      <c r="A17" s="32" t="s">
        <v>184</v>
      </c>
      <c r="B17" s="32">
        <v>0</v>
      </c>
      <c r="C17">
        <v>0</v>
      </c>
      <c r="D17">
        <v>0</v>
      </c>
    </row>
    <row r="18" spans="1:5" x14ac:dyDescent="0.2">
      <c r="A18" s="32" t="s">
        <v>169</v>
      </c>
      <c r="B18" s="32">
        <v>0.9</v>
      </c>
      <c r="C18">
        <v>10</v>
      </c>
      <c r="D18" s="105">
        <v>0.9</v>
      </c>
    </row>
    <row r="19" spans="1:5" x14ac:dyDescent="0.2">
      <c r="A19" s="32" t="s">
        <v>170</v>
      </c>
      <c r="B19" s="32">
        <v>0.9</v>
      </c>
      <c r="C19">
        <v>10</v>
      </c>
      <c r="D19">
        <v>0.05</v>
      </c>
      <c r="E19" s="32" t="s">
        <v>198</v>
      </c>
    </row>
    <row r="21" spans="1:5" x14ac:dyDescent="0.2">
      <c r="A21" s="32" t="s">
        <v>175</v>
      </c>
    </row>
    <row r="22" spans="1:5" x14ac:dyDescent="0.2">
      <c r="A22" s="32" t="s">
        <v>184</v>
      </c>
      <c r="B22">
        <v>0</v>
      </c>
      <c r="C22">
        <v>0</v>
      </c>
      <c r="D22">
        <v>0</v>
      </c>
    </row>
    <row r="23" spans="1:5" x14ac:dyDescent="0.2">
      <c r="A23" s="32" t="s">
        <v>171</v>
      </c>
      <c r="B23">
        <v>1400</v>
      </c>
      <c r="C23">
        <v>0.83499999999999996</v>
      </c>
      <c r="D23">
        <v>0.72</v>
      </c>
    </row>
    <row r="24" spans="1:5" x14ac:dyDescent="0.2">
      <c r="A24" s="32" t="s">
        <v>183</v>
      </c>
      <c r="B24">
        <v>1826</v>
      </c>
      <c r="C24">
        <v>0.83499999999999996</v>
      </c>
      <c r="D24">
        <v>0.82</v>
      </c>
    </row>
    <row r="25" spans="1:5" x14ac:dyDescent="0.2">
      <c r="A25" s="32" t="s">
        <v>181</v>
      </c>
      <c r="B25">
        <v>2083</v>
      </c>
      <c r="C25">
        <v>0.83499999999999996</v>
      </c>
      <c r="D25">
        <v>1.3</v>
      </c>
    </row>
    <row r="26" spans="1:5" x14ac:dyDescent="0.2">
      <c r="A26" s="32" t="s">
        <v>182</v>
      </c>
      <c r="B26">
        <v>1860</v>
      </c>
      <c r="C26">
        <v>0.78</v>
      </c>
      <c r="D26">
        <v>0.72</v>
      </c>
    </row>
    <row r="27" spans="1:5" x14ac:dyDescent="0.2">
      <c r="A27" s="32" t="s">
        <v>176</v>
      </c>
      <c r="B27">
        <v>2323</v>
      </c>
      <c r="C27">
        <v>0.8</v>
      </c>
      <c r="D27">
        <v>1.5</v>
      </c>
    </row>
    <row r="28" spans="1:5" x14ac:dyDescent="0.2">
      <c r="B28" s="32" t="s">
        <v>44</v>
      </c>
    </row>
    <row r="29" spans="1:5" x14ac:dyDescent="0.2">
      <c r="A29" s="32" t="s">
        <v>177</v>
      </c>
    </row>
    <row r="30" spans="1:5" x14ac:dyDescent="0.2">
      <c r="A30" s="32" t="s">
        <v>184</v>
      </c>
      <c r="B30">
        <v>0</v>
      </c>
      <c r="C30">
        <v>0</v>
      </c>
      <c r="D30">
        <v>0</v>
      </c>
    </row>
    <row r="31" spans="1:5" x14ac:dyDescent="0.2">
      <c r="A31" s="32" t="s">
        <v>179</v>
      </c>
      <c r="B31">
        <v>993</v>
      </c>
      <c r="C31">
        <v>1.3</v>
      </c>
      <c r="D31">
        <v>0.17</v>
      </c>
    </row>
    <row r="32" spans="1:5" x14ac:dyDescent="0.2">
      <c r="A32" s="32" t="s">
        <v>180</v>
      </c>
      <c r="B32">
        <v>264</v>
      </c>
      <c r="C32">
        <v>1.3</v>
      </c>
      <c r="D32">
        <v>5.8000000000000003E-2</v>
      </c>
    </row>
  </sheetData>
  <sheetProtection password="DAF9" sheet="1" objects="1" scenarios="1"/>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R-value &amp; CR-value calculator</vt:lpstr>
      <vt:lpstr>CR calculation sheet</vt:lpstr>
      <vt:lpstr>Data Base</vt:lpstr>
      <vt:lpstr>Sand_cement_mixture___painted</vt:lpstr>
    </vt:vector>
  </TitlesOfParts>
  <Company>crammix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Harris</dc:creator>
  <cp:lastModifiedBy>D B Volek</cp:lastModifiedBy>
  <dcterms:created xsi:type="dcterms:W3CDTF">2009-09-03T14:22:45Z</dcterms:created>
  <dcterms:modified xsi:type="dcterms:W3CDTF">2012-09-08T12:22:04Z</dcterms:modified>
</cp:coreProperties>
</file>